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aker\Desktop\"/>
    </mc:Choice>
  </mc:AlternateContent>
  <bookViews>
    <workbookView xWindow="0" yWindow="0" windowWidth="23040" windowHeight="9384"/>
  </bookViews>
  <sheets>
    <sheet name="Strona" sheetId="3" r:id="rId1"/>
  </sheets>
  <definedNames>
    <definedName name="_xlnm.Print_Area" localSheetId="0">Strona!$A$1:$AB$69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3" l="1"/>
  <c r="K18" i="3"/>
  <c r="H18" i="3"/>
  <c r="K17" i="3"/>
  <c r="H17" i="3"/>
  <c r="K16" i="3"/>
  <c r="H16" i="3"/>
  <c r="K15" i="3"/>
  <c r="H15" i="3"/>
  <c r="H14" i="3"/>
  <c r="K13" i="3"/>
  <c r="H13" i="3"/>
  <c r="K11" i="3"/>
  <c r="H11" i="3"/>
  <c r="H10" i="3"/>
  <c r="S6" i="3"/>
  <c r="C6" i="3" s="1"/>
  <c r="E6" i="3" s="1"/>
  <c r="J6" i="3" s="1"/>
  <c r="C48" i="3"/>
  <c r="H19" i="3" l="1"/>
  <c r="K19" i="3"/>
  <c r="D60" i="3" s="1"/>
  <c r="E60" i="3" s="1"/>
  <c r="F60" i="3" s="1"/>
  <c r="G60" i="3" s="1"/>
  <c r="H60" i="3" s="1"/>
  <c r="I60" i="3" s="1"/>
  <c r="J60" i="3" s="1"/>
  <c r="K60" i="3" s="1"/>
  <c r="L60" i="3" s="1"/>
  <c r="M60" i="3" s="1"/>
  <c r="N60" i="3" s="1"/>
  <c r="O60" i="3" s="1"/>
  <c r="P60" i="3" s="1"/>
  <c r="Q60" i="3" s="1"/>
  <c r="R60" i="3" s="1"/>
  <c r="S60" i="3" s="1"/>
  <c r="T60" i="3" s="1"/>
  <c r="U60" i="3" s="1"/>
  <c r="V60" i="3" s="1"/>
  <c r="W60" i="3" s="1"/>
  <c r="X60" i="3" s="1"/>
  <c r="Y60" i="3" s="1"/>
  <c r="Z60" i="3" s="1"/>
  <c r="AA60" i="3" s="1"/>
  <c r="AB60" i="3" s="1"/>
  <c r="H21" i="3" l="1"/>
  <c r="D59" i="3"/>
  <c r="E59" i="3" s="1"/>
  <c r="F59" i="3" s="1"/>
  <c r="G59" i="3" s="1"/>
  <c r="H59" i="3" s="1"/>
  <c r="I59" i="3" s="1"/>
  <c r="J59" i="3" s="1"/>
  <c r="K59" i="3" s="1"/>
  <c r="L59" i="3" s="1"/>
  <c r="M59" i="3" s="1"/>
  <c r="N59" i="3" s="1"/>
  <c r="O59" i="3" s="1"/>
  <c r="P59" i="3" s="1"/>
  <c r="Q59" i="3" s="1"/>
  <c r="R59" i="3" s="1"/>
  <c r="S59" i="3" s="1"/>
  <c r="T59" i="3" s="1"/>
  <c r="U59" i="3" s="1"/>
  <c r="V59" i="3" s="1"/>
  <c r="W59" i="3" s="1"/>
  <c r="X59" i="3" s="1"/>
  <c r="Y59" i="3" s="1"/>
  <c r="Z59" i="3" s="1"/>
  <c r="AA59" i="3" s="1"/>
  <c r="AB59" i="3" s="1"/>
  <c r="D47" i="3"/>
  <c r="E47" i="3" s="1"/>
  <c r="F47" i="3" s="1"/>
  <c r="G47" i="3" s="1"/>
  <c r="H47" i="3" s="1"/>
  <c r="I47" i="3" s="1"/>
  <c r="J47" i="3" s="1"/>
  <c r="K47" i="3" s="1"/>
  <c r="L47" i="3" s="1"/>
  <c r="M47" i="3" s="1"/>
  <c r="N47" i="3" s="1"/>
  <c r="O47" i="3" s="1"/>
  <c r="P47" i="3" s="1"/>
  <c r="Q47" i="3" s="1"/>
  <c r="R47" i="3" s="1"/>
  <c r="S47" i="3" s="1"/>
  <c r="T47" i="3" s="1"/>
  <c r="U47" i="3" s="1"/>
  <c r="V47" i="3" s="1"/>
  <c r="W47" i="3" s="1"/>
  <c r="X47" i="3" s="1"/>
  <c r="Y47" i="3" s="1"/>
  <c r="Z47" i="3" s="1"/>
  <c r="AA47" i="3" s="1"/>
  <c r="AB47" i="3" s="1"/>
  <c r="U10" i="3"/>
  <c r="D46" i="3"/>
  <c r="E46" i="3" s="1"/>
  <c r="F46" i="3" s="1"/>
  <c r="U9" i="3"/>
  <c r="V9" i="3" s="1"/>
  <c r="D48" i="3" l="1"/>
  <c r="D49" i="3" s="1"/>
  <c r="K21" i="3"/>
  <c r="U11" i="3"/>
  <c r="V11" i="3" s="1"/>
  <c r="V10" i="3"/>
  <c r="E48" i="3"/>
  <c r="C50" i="3"/>
  <c r="F48" i="3"/>
  <c r="G46" i="3"/>
  <c r="D50" i="3" l="1"/>
  <c r="E50" i="3" s="1"/>
  <c r="F50" i="3" s="1"/>
  <c r="E49" i="3"/>
  <c r="F49" i="3" s="1"/>
  <c r="H46" i="3"/>
  <c r="G48" i="3"/>
  <c r="G49" i="3" l="1"/>
  <c r="G50" i="3"/>
  <c r="H48" i="3"/>
  <c r="I46" i="3"/>
  <c r="H49" i="3" l="1"/>
  <c r="H50" i="3"/>
  <c r="J46" i="3"/>
  <c r="I48" i="3"/>
  <c r="I49" i="3" l="1"/>
  <c r="I50" i="3"/>
  <c r="J48" i="3"/>
  <c r="K46" i="3"/>
  <c r="J49" i="3" l="1"/>
  <c r="J50" i="3"/>
  <c r="K48" i="3"/>
  <c r="L46" i="3"/>
  <c r="K49" i="3" l="1"/>
  <c r="K50" i="3"/>
  <c r="L48" i="3"/>
  <c r="M46" i="3"/>
  <c r="L49" i="3" l="1"/>
  <c r="L50" i="3"/>
  <c r="N46" i="3"/>
  <c r="M48" i="3"/>
  <c r="M49" i="3" l="1"/>
  <c r="M50" i="3"/>
  <c r="N48" i="3"/>
  <c r="O46" i="3"/>
  <c r="N49" i="3" l="1"/>
  <c r="N50" i="3"/>
  <c r="O48" i="3"/>
  <c r="O49" i="3" s="1"/>
  <c r="P46" i="3"/>
  <c r="O50" i="3" l="1"/>
  <c r="P48" i="3"/>
  <c r="P49" i="3" s="1"/>
  <c r="Q46" i="3"/>
  <c r="P50" i="3" l="1"/>
  <c r="R46" i="3"/>
  <c r="Q48" i="3"/>
  <c r="Q49" i="3" s="1"/>
  <c r="Q50" i="3" l="1"/>
  <c r="R48" i="3"/>
  <c r="R49" i="3" s="1"/>
  <c r="S46" i="3"/>
  <c r="R50" i="3" l="1"/>
  <c r="T46" i="3"/>
  <c r="S48" i="3"/>
  <c r="S49" i="3" s="1"/>
  <c r="S50" i="3" l="1"/>
  <c r="T48" i="3"/>
  <c r="T49" i="3" s="1"/>
  <c r="U46" i="3"/>
  <c r="T50" i="3" l="1"/>
  <c r="V46" i="3"/>
  <c r="U48" i="3"/>
  <c r="U49" i="3" s="1"/>
  <c r="U50" i="3" l="1"/>
  <c r="V48" i="3"/>
  <c r="V49" i="3" s="1"/>
  <c r="W46" i="3"/>
  <c r="V50" i="3" l="1"/>
  <c r="W48" i="3"/>
  <c r="W49" i="3" s="1"/>
  <c r="X46" i="3"/>
  <c r="W50" i="3" l="1"/>
  <c r="X48" i="3"/>
  <c r="X49" i="3" s="1"/>
  <c r="Y46" i="3"/>
  <c r="X50" i="3" l="1"/>
  <c r="Z46" i="3"/>
  <c r="Y48" i="3"/>
  <c r="Y49" i="3" s="1"/>
  <c r="Y50" i="3" l="1"/>
  <c r="Z48" i="3"/>
  <c r="Z49" i="3" s="1"/>
  <c r="AA46" i="3"/>
  <c r="Z50" i="3" l="1"/>
  <c r="AB46" i="3"/>
  <c r="AB48" i="3" s="1"/>
  <c r="AA48" i="3"/>
  <c r="AA49" i="3" s="1"/>
  <c r="AB49" i="3" l="1"/>
  <c r="AA50" i="3"/>
  <c r="AB50" i="3" s="1"/>
</calcChain>
</file>

<file path=xl/sharedStrings.xml><?xml version="1.0" encoding="utf-8"?>
<sst xmlns="http://schemas.openxmlformats.org/spreadsheetml/2006/main" count="47" uniqueCount="39">
  <si>
    <t>Zużycie roczne w kWh</t>
  </si>
  <si>
    <t>Cena instalacji</t>
  </si>
  <si>
    <t>Energia czynna</t>
  </si>
  <si>
    <t>Opłata handlowa</t>
  </si>
  <si>
    <t>Opłata jakościowa</t>
  </si>
  <si>
    <t>Opłata siecowa zmienna</t>
  </si>
  <si>
    <t>Opłata sieciowa stała</t>
  </si>
  <si>
    <t>Opłata przejściowa</t>
  </si>
  <si>
    <t>Opłata abonamentowa</t>
  </si>
  <si>
    <t>Opłata OZE</t>
  </si>
  <si>
    <t>Dotacja</t>
  </si>
  <si>
    <t>Konsumpcja własna</t>
  </si>
  <si>
    <t>Z instalacją PV</t>
  </si>
  <si>
    <t>zł/kWh</t>
  </si>
  <si>
    <t>zł/m-c</t>
  </si>
  <si>
    <t>zł/MWh</t>
  </si>
  <si>
    <t>kWp</t>
  </si>
  <si>
    <t>Roczna opłata za energię elektryczną</t>
  </si>
  <si>
    <t>Opłaty za energię</t>
  </si>
  <si>
    <t>Roczna oszczędność</t>
  </si>
  <si>
    <t>ROK</t>
  </si>
  <si>
    <t>Zysk</t>
  </si>
  <si>
    <t>Opłata za energię bez instalacji</t>
  </si>
  <si>
    <t>Opłata za energię z instalacją</t>
  </si>
  <si>
    <t>Zysk narastająco</t>
  </si>
  <si>
    <t>Zwrot Inwestycji</t>
  </si>
  <si>
    <t>bez instalacji</t>
  </si>
  <si>
    <t>z instalacją</t>
  </si>
  <si>
    <t>Oszczędności</t>
  </si>
  <si>
    <t>Sugerowana moc instalacji PV</t>
  </si>
  <si>
    <t xml:space="preserve">Bez instalacji </t>
  </si>
  <si>
    <t>*Aby obliczyć wartości uzupełnij białe pola.</t>
  </si>
  <si>
    <t>*Konsumpcja własna = % energii zużywanej w dzień</t>
  </si>
  <si>
    <t>Wysokość dofinansowania dla mieszkańców M. St. Warszawy wynosi do 40% rzeczywistych kosztów realizacji inwestycji ,</t>
  </si>
  <si>
    <t>KALKULACJA ZWROTU Z INWESTYCJI W INSTALACJĘ FOTOWOLTAICZNĄ 
DLA MIESZKAŃCÓW M.ST. WARSZAWY</t>
  </si>
  <si>
    <t>Oszczędności obliczone wg optymalnie dobranej instalacji fotowoltaicznej.</t>
  </si>
  <si>
    <t xml:space="preserve">Do kalkulacji przyjęto obowiązujące ceny sprzedaży i dystrybucji energii wg taryfy G11 oferowanej mieszkańcom Warszawy. </t>
  </si>
  <si>
    <t xml:space="preserve"> przy czym wartość dotacji udzielonej w ramach jednego wniosku nie może przekroczyć 15 000 zł.</t>
  </si>
  <si>
    <t xml:space="preserve">Cena instalacji ma charakter informacyjny. Ostateczna cena ustalana jest indywidualnie dla każdego projektu.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</si>
</sst>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#,##0.0"/>
    <numFmt numFmtId="165" formatCode="0.0%"/>
    <numFmt numFmtId="166" formatCode="_-* #,##0.00\ [$zł-415]_-;\-* #,##0.00\ [$zł-415]_-;_-* &quot;-&quot;??\ [$zł-415]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 tint="-0.1499984740745262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5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CFC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A21F7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Protection="1"/>
    <xf numFmtId="164" fontId="0" fillId="0" borderId="0" xfId="0" applyNumberFormat="1" applyProtection="1"/>
    <xf numFmtId="0" fontId="0" fillId="0" borderId="0" xfId="0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10" fillId="6" borderId="7" xfId="0" applyNumberFormat="1" applyFont="1" applyFill="1" applyBorder="1" applyAlignment="1" applyProtection="1">
      <alignment horizontal="right"/>
    </xf>
    <xf numFmtId="44" fontId="10" fillId="6" borderId="0" xfId="0" applyNumberFormat="1" applyFont="1" applyFill="1" applyBorder="1" applyAlignment="1" applyProtection="1">
      <alignment horizontal="left"/>
    </xf>
    <xf numFmtId="44" fontId="10" fillId="3" borderId="7" xfId="0" applyNumberFormat="1" applyFont="1" applyFill="1" applyBorder="1" applyAlignment="1" applyProtection="1">
      <alignment horizontal="center"/>
    </xf>
    <xf numFmtId="44" fontId="10" fillId="3" borderId="0" xfId="0" applyNumberFormat="1" applyFont="1" applyFill="1" applyBorder="1" applyAlignment="1" applyProtection="1">
      <alignment horizontal="center"/>
    </xf>
    <xf numFmtId="44" fontId="10" fillId="4" borderId="7" xfId="0" applyNumberFormat="1" applyFont="1" applyFill="1" applyBorder="1" applyAlignment="1" applyProtection="1">
      <alignment horizontal="center"/>
    </xf>
    <xf numFmtId="44" fontId="10" fillId="4" borderId="0" xfId="0" applyNumberFormat="1" applyFont="1" applyFill="1" applyBorder="1" applyAlignment="1" applyProtection="1">
      <alignment horizontal="center"/>
    </xf>
    <xf numFmtId="44" fontId="10" fillId="4" borderId="8" xfId="0" applyNumberFormat="1" applyFont="1" applyFill="1" applyBorder="1" applyAlignment="1" applyProtection="1">
      <alignment horizontal="center"/>
    </xf>
    <xf numFmtId="0" fontId="9" fillId="8" borderId="0" xfId="0" applyFont="1" applyFill="1" applyBorder="1" applyAlignment="1" applyProtection="1">
      <alignment vertical="center"/>
    </xf>
    <xf numFmtId="3" fontId="9" fillId="5" borderId="0" xfId="0" applyNumberFormat="1" applyFont="1" applyFill="1" applyBorder="1" applyAlignment="1" applyProtection="1">
      <alignment vertical="center"/>
      <protection locked="0"/>
    </xf>
    <xf numFmtId="3" fontId="10" fillId="8" borderId="0" xfId="0" applyNumberFormat="1" applyFont="1" applyFill="1" applyBorder="1" applyProtection="1"/>
    <xf numFmtId="0" fontId="10" fillId="8" borderId="0" xfId="0" applyFont="1" applyFill="1" applyBorder="1" applyProtection="1"/>
    <xf numFmtId="0" fontId="11" fillId="8" borderId="0" xfId="0" applyFont="1" applyFill="1" applyBorder="1" applyProtection="1"/>
    <xf numFmtId="9" fontId="10" fillId="8" borderId="0" xfId="0" applyNumberFormat="1" applyFont="1" applyFill="1" applyBorder="1" applyAlignment="1" applyProtection="1"/>
    <xf numFmtId="0" fontId="0" fillId="0" borderId="0" xfId="0" applyFont="1" applyProtection="1"/>
    <xf numFmtId="0" fontId="8" fillId="0" borderId="0" xfId="0" applyFont="1" applyAlignment="1" applyProtection="1">
      <alignment vertical="center" wrapText="1"/>
    </xf>
    <xf numFmtId="0" fontId="13" fillId="8" borderId="0" xfId="0" applyFont="1" applyFill="1" applyBorder="1" applyProtection="1"/>
    <xf numFmtId="0" fontId="0" fillId="8" borderId="0" xfId="0" applyFont="1" applyFill="1" applyBorder="1" applyProtection="1"/>
    <xf numFmtId="9" fontId="0" fillId="8" borderId="0" xfId="0" applyNumberFormat="1" applyFont="1" applyFill="1" applyBorder="1" applyAlignment="1" applyProtection="1"/>
    <xf numFmtId="0" fontId="0" fillId="0" borderId="3" xfId="0" applyBorder="1" applyAlignment="1" applyProtection="1"/>
    <xf numFmtId="0" fontId="4" fillId="0" borderId="0" xfId="0" applyFont="1" applyBorder="1"/>
    <xf numFmtId="0" fontId="7" fillId="0" borderId="0" xfId="0" applyFont="1" applyFill="1" applyBorder="1" applyProtection="1"/>
    <xf numFmtId="44" fontId="7" fillId="0" borderId="0" xfId="0" applyNumberFormat="1" applyFont="1" applyFill="1" applyBorder="1" applyProtection="1"/>
    <xf numFmtId="165" fontId="7" fillId="0" borderId="0" xfId="0" applyNumberFormat="1" applyFont="1" applyFill="1" applyBorder="1" applyProtection="1"/>
    <xf numFmtId="0" fontId="7" fillId="0" borderId="9" xfId="0" applyFont="1" applyFill="1" applyBorder="1" applyProtection="1"/>
    <xf numFmtId="0" fontId="7" fillId="0" borderId="0" xfId="0" applyFont="1" applyFill="1" applyProtection="1"/>
    <xf numFmtId="0" fontId="4" fillId="0" borderId="0" xfId="0" applyFont="1" applyProtection="1"/>
    <xf numFmtId="3" fontId="4" fillId="0" borderId="0" xfId="0" applyNumberFormat="1" applyFont="1" applyBorder="1" applyProtection="1"/>
    <xf numFmtId="0" fontId="4" fillId="0" borderId="0" xfId="0" applyFont="1" applyBorder="1" applyProtection="1"/>
    <xf numFmtId="164" fontId="4" fillId="0" borderId="0" xfId="0" applyNumberFormat="1" applyFont="1" applyBorder="1" applyProtection="1"/>
    <xf numFmtId="164" fontId="4" fillId="0" borderId="0" xfId="0" applyNumberFormat="1" applyFont="1" applyProtection="1"/>
    <xf numFmtId="0" fontId="0" fillId="0" borderId="0" xfId="0" applyBorder="1" applyProtection="1"/>
    <xf numFmtId="164" fontId="0" fillId="0" borderId="0" xfId="0" applyNumberFormat="1" applyBorder="1" applyProtection="1"/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/>
    <xf numFmtId="0" fontId="14" fillId="0" borderId="0" xfId="0" applyFont="1" applyBorder="1" applyAlignment="1">
      <alignment horizontal="right"/>
    </xf>
    <xf numFmtId="164" fontId="4" fillId="0" borderId="0" xfId="0" applyNumberFormat="1" applyFont="1" applyBorder="1"/>
    <xf numFmtId="0" fontId="14" fillId="0" borderId="0" xfId="0" applyFont="1" applyBorder="1" applyAlignment="1" applyProtection="1">
      <alignment horizontal="center"/>
    </xf>
    <xf numFmtId="0" fontId="0" fillId="0" borderId="0" xfId="0" applyBorder="1" applyAlignment="1" applyProtection="1"/>
    <xf numFmtId="42" fontId="7" fillId="0" borderId="0" xfId="0" applyNumberFormat="1" applyFont="1" applyFill="1" applyBorder="1" applyProtection="1"/>
    <xf numFmtId="0" fontId="6" fillId="0" borderId="0" xfId="0" applyFont="1" applyAlignment="1" applyProtection="1">
      <alignment vertical="center" wrapText="1"/>
    </xf>
    <xf numFmtId="0" fontId="4" fillId="0" borderId="0" xfId="0" applyFont="1" applyBorder="1" applyAlignment="1" applyProtection="1">
      <alignment horizontal="center"/>
    </xf>
    <xf numFmtId="0" fontId="10" fillId="8" borderId="0" xfId="0" applyFont="1" applyFill="1" applyBorder="1" applyAlignment="1" applyProtection="1">
      <alignment horizontal="center"/>
    </xf>
    <xf numFmtId="166" fontId="9" fillId="8" borderId="0" xfId="0" applyNumberFormat="1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/>
    <xf numFmtId="0" fontId="2" fillId="2" borderId="0" xfId="0" applyFont="1" applyFill="1" applyBorder="1" applyAlignment="1" applyProtection="1"/>
    <xf numFmtId="0" fontId="10" fillId="6" borderId="7" xfId="0" applyNumberFormat="1" applyFont="1" applyFill="1" applyBorder="1" applyAlignment="1" applyProtection="1"/>
    <xf numFmtId="44" fontId="10" fillId="6" borderId="0" xfId="0" applyNumberFormat="1" applyFont="1" applyFill="1" applyBorder="1" applyAlignment="1" applyProtection="1"/>
    <xf numFmtId="2" fontId="10" fillId="6" borderId="7" xfId="0" applyNumberFormat="1" applyFont="1" applyFill="1" applyBorder="1" applyAlignment="1" applyProtection="1"/>
    <xf numFmtId="0" fontId="15" fillId="8" borderId="0" xfId="0" applyFont="1" applyFill="1" applyBorder="1" applyAlignment="1" applyProtection="1">
      <alignment vertical="center"/>
    </xf>
    <xf numFmtId="0" fontId="0" fillId="8" borderId="2" xfId="0" applyFont="1" applyFill="1" applyBorder="1" applyProtection="1"/>
    <xf numFmtId="0" fontId="0" fillId="8" borderId="3" xfId="0" applyFont="1" applyFill="1" applyBorder="1" applyProtection="1"/>
    <xf numFmtId="0" fontId="4" fillId="8" borderId="4" xfId="0" applyFont="1" applyFill="1" applyBorder="1" applyProtection="1"/>
    <xf numFmtId="0" fontId="15" fillId="8" borderId="7" xfId="0" applyFont="1" applyFill="1" applyBorder="1" applyAlignment="1" applyProtection="1">
      <alignment vertical="center"/>
    </xf>
    <xf numFmtId="0" fontId="4" fillId="8" borderId="8" xfId="0" applyFont="1" applyFill="1" applyBorder="1" applyProtection="1"/>
    <xf numFmtId="0" fontId="10" fillId="8" borderId="7" xfId="0" applyFont="1" applyFill="1" applyBorder="1" applyProtection="1"/>
    <xf numFmtId="0" fontId="8" fillId="8" borderId="5" xfId="0" applyFont="1" applyFill="1" applyBorder="1" applyAlignment="1" applyProtection="1">
      <alignment vertical="center"/>
    </xf>
    <xf numFmtId="166" fontId="12" fillId="8" borderId="1" xfId="0" applyNumberFormat="1" applyFont="1" applyFill="1" applyBorder="1" applyAlignment="1" applyProtection="1">
      <alignment vertical="center"/>
    </xf>
    <xf numFmtId="0" fontId="5" fillId="8" borderId="1" xfId="0" applyFont="1" applyFill="1" applyBorder="1" applyProtection="1"/>
    <xf numFmtId="0" fontId="8" fillId="8" borderId="1" xfId="0" applyFont="1" applyFill="1" applyBorder="1" applyAlignment="1" applyProtection="1">
      <alignment vertical="center"/>
    </xf>
    <xf numFmtId="0" fontId="0" fillId="8" borderId="1" xfId="0" applyFont="1" applyFill="1" applyBorder="1" applyAlignment="1" applyProtection="1"/>
    <xf numFmtId="9" fontId="0" fillId="8" borderId="1" xfId="0" applyNumberFormat="1" applyFont="1" applyFill="1" applyBorder="1" applyAlignment="1" applyProtection="1"/>
    <xf numFmtId="0" fontId="4" fillId="8" borderId="6" xfId="0" applyFont="1" applyFill="1" applyBorder="1" applyProtection="1"/>
    <xf numFmtId="0" fontId="7" fillId="0" borderId="0" xfId="0" applyFont="1" applyProtection="1"/>
    <xf numFmtId="164" fontId="7" fillId="0" borderId="0" xfId="0" applyNumberFormat="1" applyFont="1" applyProtection="1"/>
    <xf numFmtId="0" fontId="7" fillId="0" borderId="0" xfId="0" applyFont="1" applyBorder="1" applyProtection="1"/>
    <xf numFmtId="164" fontId="7" fillId="0" borderId="0" xfId="0" applyNumberFormat="1" applyFont="1" applyBorder="1" applyProtection="1"/>
    <xf numFmtId="0" fontId="0" fillId="0" borderId="0" xfId="0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8" borderId="3" xfId="0" applyFont="1" applyFill="1" applyBorder="1" applyAlignment="1" applyProtection="1">
      <alignment horizontal="center"/>
    </xf>
    <xf numFmtId="44" fontId="10" fillId="4" borderId="7" xfId="0" applyNumberFormat="1" applyFont="1" applyFill="1" applyBorder="1" applyAlignment="1" applyProtection="1">
      <alignment horizontal="center"/>
    </xf>
    <xf numFmtId="44" fontId="10" fillId="4" borderId="0" xfId="0" applyNumberFormat="1" applyFont="1" applyFill="1" applyBorder="1" applyAlignment="1" applyProtection="1">
      <alignment horizontal="center"/>
    </xf>
    <xf numFmtId="44" fontId="10" fillId="4" borderId="8" xfId="0" applyNumberFormat="1" applyFont="1" applyFill="1" applyBorder="1" applyAlignment="1" applyProtection="1">
      <alignment horizontal="center"/>
    </xf>
    <xf numFmtId="44" fontId="10" fillId="4" borderId="5" xfId="0" applyNumberFormat="1" applyFont="1" applyFill="1" applyBorder="1" applyAlignment="1" applyProtection="1">
      <alignment horizontal="center"/>
    </xf>
    <xf numFmtId="44" fontId="10" fillId="4" borderId="1" xfId="0" applyNumberFormat="1" applyFont="1" applyFill="1" applyBorder="1" applyAlignment="1" applyProtection="1">
      <alignment horizontal="center"/>
    </xf>
    <xf numFmtId="44" fontId="10" fillId="4" borderId="6" xfId="0" applyNumberFormat="1" applyFont="1" applyFill="1" applyBorder="1" applyAlignment="1" applyProtection="1">
      <alignment horizontal="center"/>
    </xf>
    <xf numFmtId="44" fontId="1" fillId="4" borderId="2" xfId="0" applyNumberFormat="1" applyFont="1" applyFill="1" applyBorder="1" applyAlignment="1" applyProtection="1">
      <alignment horizontal="center" vertical="center"/>
    </xf>
    <xf numFmtId="44" fontId="1" fillId="4" borderId="3" xfId="0" applyNumberFormat="1" applyFont="1" applyFill="1" applyBorder="1" applyAlignment="1" applyProtection="1">
      <alignment horizontal="center" vertical="center"/>
    </xf>
    <xf numFmtId="44" fontId="1" fillId="4" borderId="4" xfId="0" applyNumberFormat="1" applyFont="1" applyFill="1" applyBorder="1" applyAlignment="1" applyProtection="1">
      <alignment horizontal="center" vertical="center"/>
    </xf>
    <xf numFmtId="44" fontId="1" fillId="4" borderId="5" xfId="0" applyNumberFormat="1" applyFont="1" applyFill="1" applyBorder="1" applyAlignment="1" applyProtection="1">
      <alignment horizontal="center" vertical="center"/>
    </xf>
    <xf numFmtId="44" fontId="1" fillId="4" borderId="1" xfId="0" applyNumberFormat="1" applyFont="1" applyFill="1" applyBorder="1" applyAlignment="1" applyProtection="1">
      <alignment horizontal="center" vertical="center"/>
    </xf>
    <xf numFmtId="44" fontId="1" fillId="4" borderId="6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4" fontId="10" fillId="3" borderId="7" xfId="0" applyNumberFormat="1" applyFont="1" applyFill="1" applyBorder="1" applyAlignment="1" applyProtection="1">
      <alignment horizontal="center"/>
    </xf>
    <xf numFmtId="44" fontId="10" fillId="3" borderId="0" xfId="0" applyNumberFormat="1" applyFont="1" applyFill="1" applyBorder="1" applyAlignment="1" applyProtection="1">
      <alignment horizontal="center"/>
    </xf>
    <xf numFmtId="44" fontId="10" fillId="3" borderId="8" xfId="0" applyNumberFormat="1" applyFont="1" applyFill="1" applyBorder="1" applyAlignment="1" applyProtection="1">
      <alignment horizontal="center"/>
    </xf>
    <xf numFmtId="44" fontId="10" fillId="3" borderId="5" xfId="0" applyNumberFormat="1" applyFont="1" applyFill="1" applyBorder="1" applyAlignment="1" applyProtection="1">
      <alignment horizontal="center"/>
    </xf>
    <xf numFmtId="44" fontId="10" fillId="3" borderId="1" xfId="0" applyNumberFormat="1" applyFont="1" applyFill="1" applyBorder="1" applyAlignment="1" applyProtection="1">
      <alignment horizontal="center"/>
    </xf>
    <xf numFmtId="44" fontId="10" fillId="3" borderId="6" xfId="0" applyNumberFormat="1" applyFont="1" applyFill="1" applyBorder="1" applyAlignment="1" applyProtection="1">
      <alignment horizontal="center"/>
    </xf>
    <xf numFmtId="44" fontId="1" fillId="3" borderId="2" xfId="0" applyNumberFormat="1" applyFont="1" applyFill="1" applyBorder="1" applyAlignment="1" applyProtection="1">
      <alignment horizontal="center" vertical="center"/>
    </xf>
    <xf numFmtId="44" fontId="1" fillId="3" borderId="3" xfId="0" applyNumberFormat="1" applyFont="1" applyFill="1" applyBorder="1" applyAlignment="1" applyProtection="1">
      <alignment horizontal="center" vertical="center"/>
    </xf>
    <xf numFmtId="44" fontId="1" fillId="3" borderId="4" xfId="0" applyNumberFormat="1" applyFont="1" applyFill="1" applyBorder="1" applyAlignment="1" applyProtection="1">
      <alignment horizontal="center" vertical="center"/>
    </xf>
    <xf numFmtId="44" fontId="1" fillId="3" borderId="5" xfId="0" applyNumberFormat="1" applyFont="1" applyFill="1" applyBorder="1" applyAlignment="1" applyProtection="1">
      <alignment horizontal="center" vertical="center"/>
    </xf>
    <xf numFmtId="44" fontId="1" fillId="3" borderId="1" xfId="0" applyNumberFormat="1" applyFont="1" applyFill="1" applyBorder="1" applyAlignment="1" applyProtection="1">
      <alignment horizontal="center" vertical="center"/>
    </xf>
    <xf numFmtId="44" fontId="1" fillId="3" borderId="6" xfId="0" applyNumberFormat="1" applyFont="1" applyFill="1" applyBorder="1" applyAlignment="1" applyProtection="1">
      <alignment horizontal="center" vertical="center"/>
    </xf>
    <xf numFmtId="44" fontId="16" fillId="7" borderId="3" xfId="0" applyNumberFormat="1" applyFont="1" applyFill="1" applyBorder="1" applyAlignment="1" applyProtection="1">
      <alignment horizontal="center" vertical="center"/>
    </xf>
    <xf numFmtId="44" fontId="16" fillId="7" borderId="1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16" fillId="7" borderId="2" xfId="0" applyFont="1" applyFill="1" applyBorder="1" applyAlignment="1" applyProtection="1">
      <alignment horizontal="center" vertical="center"/>
    </xf>
    <xf numFmtId="0" fontId="16" fillId="7" borderId="3" xfId="0" applyFont="1" applyFill="1" applyBorder="1" applyAlignment="1" applyProtection="1">
      <alignment horizontal="center" vertical="center"/>
    </xf>
    <xf numFmtId="0" fontId="16" fillId="7" borderId="5" xfId="0" applyFont="1" applyFill="1" applyBorder="1" applyAlignment="1" applyProtection="1">
      <alignment horizontal="center" vertical="center"/>
    </xf>
    <xf numFmtId="0" fontId="16" fillId="7" borderId="1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15" fillId="0" borderId="7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44" fontId="10" fillId="3" borderId="2" xfId="0" applyNumberFormat="1" applyFont="1" applyFill="1" applyBorder="1" applyAlignment="1" applyProtection="1">
      <alignment horizontal="center"/>
    </xf>
    <xf numFmtId="44" fontId="10" fillId="3" borderId="3" xfId="0" applyNumberFormat="1" applyFont="1" applyFill="1" applyBorder="1" applyAlignment="1" applyProtection="1">
      <alignment horizontal="center"/>
    </xf>
    <xf numFmtId="44" fontId="10" fillId="3" borderId="4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center" wrapText="1"/>
    </xf>
    <xf numFmtId="0" fontId="15" fillId="5" borderId="7" xfId="0" applyFont="1" applyFill="1" applyBorder="1" applyAlignment="1" applyProtection="1">
      <alignment horizontal="center" vertical="center"/>
    </xf>
    <xf numFmtId="0" fontId="15" fillId="5" borderId="0" xfId="0" applyFont="1" applyFill="1" applyBorder="1" applyAlignment="1" applyProtection="1">
      <alignment horizontal="center" vertical="center"/>
    </xf>
    <xf numFmtId="0" fontId="15" fillId="5" borderId="8" xfId="0" applyFont="1" applyFill="1" applyBorder="1" applyAlignment="1" applyProtection="1">
      <alignment horizontal="center" vertical="center"/>
    </xf>
    <xf numFmtId="0" fontId="15" fillId="5" borderId="5" xfId="0" applyFont="1" applyFill="1" applyBorder="1" applyAlignment="1" applyProtection="1">
      <alignment horizontal="center" vertical="center"/>
    </xf>
    <xf numFmtId="0" fontId="15" fillId="5" borderId="1" xfId="0" applyFont="1" applyFill="1" applyBorder="1" applyAlignment="1" applyProtection="1">
      <alignment horizontal="center" vertical="center"/>
    </xf>
    <xf numFmtId="0" fontId="15" fillId="5" borderId="6" xfId="0" applyFont="1" applyFill="1" applyBorder="1" applyAlignment="1" applyProtection="1">
      <alignment horizontal="center" vertical="center"/>
    </xf>
    <xf numFmtId="10" fontId="16" fillId="7" borderId="3" xfId="0" applyNumberFormat="1" applyFont="1" applyFill="1" applyBorder="1" applyAlignment="1" applyProtection="1">
      <alignment horizontal="center" vertical="center"/>
    </xf>
    <xf numFmtId="10" fontId="16" fillId="7" borderId="4" xfId="0" applyNumberFormat="1" applyFont="1" applyFill="1" applyBorder="1" applyAlignment="1" applyProtection="1">
      <alignment horizontal="center" vertical="center"/>
    </xf>
    <xf numFmtId="10" fontId="16" fillId="7" borderId="1" xfId="0" applyNumberFormat="1" applyFont="1" applyFill="1" applyBorder="1" applyAlignment="1" applyProtection="1">
      <alignment horizontal="center" vertical="center"/>
    </xf>
    <xf numFmtId="10" fontId="16" fillId="7" borderId="6" xfId="0" applyNumberFormat="1" applyFont="1" applyFill="1" applyBorder="1" applyAlignment="1" applyProtection="1">
      <alignment horizontal="center" vertical="center"/>
    </xf>
    <xf numFmtId="3" fontId="15" fillId="2" borderId="0" xfId="0" applyNumberFormat="1" applyFont="1" applyFill="1" applyBorder="1" applyAlignment="1" applyProtection="1">
      <alignment horizontal="center" vertical="center"/>
    </xf>
    <xf numFmtId="166" fontId="15" fillId="2" borderId="0" xfId="0" applyNumberFormat="1" applyFont="1" applyFill="1" applyBorder="1" applyAlignment="1" applyProtection="1">
      <alignment horizontal="center" vertical="center"/>
    </xf>
    <xf numFmtId="9" fontId="9" fillId="5" borderId="0" xfId="0" applyNumberFormat="1" applyFont="1" applyFill="1" applyBorder="1" applyAlignment="1" applyProtection="1">
      <alignment horizontal="center" vertical="center"/>
      <protection locked="0"/>
    </xf>
    <xf numFmtId="44" fontId="10" fillId="4" borderId="2" xfId="0" applyNumberFormat="1" applyFont="1" applyFill="1" applyBorder="1" applyAlignment="1" applyProtection="1">
      <alignment horizontal="center"/>
    </xf>
    <xf numFmtId="44" fontId="10" fillId="4" borderId="3" xfId="0" applyNumberFormat="1" applyFont="1" applyFill="1" applyBorder="1" applyAlignment="1" applyProtection="1">
      <alignment horizontal="center"/>
    </xf>
    <xf numFmtId="44" fontId="10" fillId="4" borderId="4" xfId="0" applyNumberFormat="1" applyFont="1" applyFill="1" applyBorder="1" applyAlignment="1" applyProtection="1">
      <alignment horizontal="center"/>
    </xf>
    <xf numFmtId="44" fontId="10" fillId="4" borderId="7" xfId="0" applyNumberFormat="1" applyFont="1" applyFill="1" applyBorder="1" applyAlignment="1" applyProtection="1">
      <alignment horizontal="center" vertical="center"/>
    </xf>
    <xf numFmtId="44" fontId="10" fillId="4" borderId="0" xfId="0" applyNumberFormat="1" applyFont="1" applyFill="1" applyBorder="1" applyAlignment="1" applyProtection="1">
      <alignment horizontal="center" vertical="center"/>
    </xf>
    <xf numFmtId="44" fontId="10" fillId="4" borderId="8" xfId="0" applyNumberFormat="1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4A21F7"/>
      <color rgb="FF0CFC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Zwrot z inwestycji w latach przy 3% wzroście cen za energię</a:t>
            </a:r>
          </a:p>
        </c:rich>
      </c:tx>
      <c:layout>
        <c:manualLayout>
          <c:xMode val="edge"/>
          <c:yMode val="edge"/>
          <c:x val="0.20655323792098829"/>
          <c:y val="3.23593266240738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2.0850197191636267E-2"/>
          <c:y val="2.4648933188074512E-2"/>
          <c:w val="0.96562960833323552"/>
          <c:h val="0.951060440185557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Strona!$C$50:$AB$50</c:f>
              <c:strCache>
                <c:ptCount val="26"/>
                <c:pt idx="0">
                  <c:v>-18,0</c:v>
                </c:pt>
                <c:pt idx="1">
                  <c:v>-15,7</c:v>
                </c:pt>
                <c:pt idx="2">
                  <c:v>-13,2</c:v>
                </c:pt>
                <c:pt idx="3">
                  <c:v>-10,8</c:v>
                </c:pt>
                <c:pt idx="4">
                  <c:v>-8,2</c:v>
                </c:pt>
                <c:pt idx="5">
                  <c:v>-5,6</c:v>
                </c:pt>
                <c:pt idx="6">
                  <c:v>-2,8</c:v>
                </c:pt>
                <c:pt idx="7">
                  <c:v>0,0</c:v>
                </c:pt>
                <c:pt idx="8">
                  <c:v>2,8</c:v>
                </c:pt>
                <c:pt idx="9">
                  <c:v>5,8</c:v>
                </c:pt>
                <c:pt idx="10">
                  <c:v>8,9</c:v>
                </c:pt>
                <c:pt idx="11">
                  <c:v>12,0</c:v>
                </c:pt>
                <c:pt idx="12">
                  <c:v>15,3</c:v>
                </c:pt>
                <c:pt idx="13">
                  <c:v>18,6</c:v>
                </c:pt>
                <c:pt idx="14">
                  <c:v>22,0</c:v>
                </c:pt>
                <c:pt idx="15">
                  <c:v>25,6</c:v>
                </c:pt>
                <c:pt idx="16">
                  <c:v>29,2</c:v>
                </c:pt>
                <c:pt idx="17">
                  <c:v>33,0</c:v>
                </c:pt>
                <c:pt idx="18">
                  <c:v>36,9</c:v>
                </c:pt>
                <c:pt idx="19">
                  <c:v>40,9</c:v>
                </c:pt>
                <c:pt idx="20">
                  <c:v>45,0</c:v>
                </c:pt>
                <c:pt idx="21">
                  <c:v>49,2</c:v>
                </c:pt>
                <c:pt idx="22">
                  <c:v>53,6</c:v>
                </c:pt>
                <c:pt idx="23">
                  <c:v>58,1</c:v>
                </c:pt>
                <c:pt idx="24">
                  <c:v>62,7</c:v>
                </c:pt>
                <c:pt idx="25">
                  <c:v>67,4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6"/>
              <c:layout>
                <c:manualLayout>
                  <c:x val="-1.2311228635414175E-3"/>
                  <c:y val="2.651943637209309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cap="none" baseline="0">
                      <a:solidFill>
                        <a:srgbClr val="4A21F7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9596193639534592E-2"/>
                      <c:h val="0.10675270833409459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cap="none" baseline="0">
                    <a:solidFill>
                      <a:srgbClr val="4A21F7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Strona!$C$45:$AB$45</c:f>
              <c:numCache>
                <c:formatCode>#,##0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Strona!$C$50:$AB$50</c:f>
              <c:numCache>
                <c:formatCode>#\ ##0.0</c:formatCode>
                <c:ptCount val="26"/>
                <c:pt idx="0">
                  <c:v>-18</c:v>
                </c:pt>
                <c:pt idx="1">
                  <c:v>-15.656565000000001</c:v>
                </c:pt>
                <c:pt idx="2">
                  <c:v>-13.242826950000001</c:v>
                </c:pt>
                <c:pt idx="3">
                  <c:v>-10.756676758500001</c:v>
                </c:pt>
                <c:pt idx="4">
                  <c:v>-8.1959420612550016</c:v>
                </c:pt>
                <c:pt idx="5">
                  <c:v>-5.5583853230926517</c:v>
                </c:pt>
                <c:pt idx="6">
                  <c:v>-2.841701882785431</c:v>
                </c:pt>
                <c:pt idx="7">
                  <c:v>-4.3517939268993278E-2</c:v>
                </c:pt>
                <c:pt idx="8">
                  <c:v>2.8386115225529376</c:v>
                </c:pt>
                <c:pt idx="9">
                  <c:v>5.8072048682295261</c:v>
                </c:pt>
                <c:pt idx="10">
                  <c:v>8.8648560142764126</c:v>
                </c:pt>
                <c:pt idx="11">
                  <c:v>12.014236694704707</c:v>
                </c:pt>
                <c:pt idx="12">
                  <c:v>15.258098795545848</c:v>
                </c:pt>
                <c:pt idx="13">
                  <c:v>18.599276759412223</c:v>
                </c:pt>
                <c:pt idx="14">
                  <c:v>22.040690062194592</c:v>
                </c:pt>
                <c:pt idx="15">
                  <c:v>25.585345764060431</c:v>
                </c:pt>
                <c:pt idx="16">
                  <c:v>29.236341136982247</c:v>
                </c:pt>
                <c:pt idx="17">
                  <c:v>32.99686637109172</c:v>
                </c:pt>
                <c:pt idx="18">
                  <c:v>36.870207362224477</c:v>
                </c:pt>
                <c:pt idx="19">
                  <c:v>40.859748583091211</c:v>
                </c:pt>
                <c:pt idx="20">
                  <c:v>44.968976040583946</c:v>
                </c:pt>
                <c:pt idx="21">
                  <c:v>49.201480321801469</c:v>
                </c:pt>
                <c:pt idx="22">
                  <c:v>53.560959731455519</c:v>
                </c:pt>
                <c:pt idx="23">
                  <c:v>58.051223523399187</c:v>
                </c:pt>
                <c:pt idx="24">
                  <c:v>62.676195229101168</c:v>
                </c:pt>
                <c:pt idx="25">
                  <c:v>67.439916085974204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912991040"/>
        <c:axId val="-1913002464"/>
      </c:barChart>
      <c:catAx>
        <c:axId val="-1912991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200"/>
                  <a:t>Rok</a:t>
                </a:r>
              </a:p>
            </c:rich>
          </c:tx>
          <c:layout>
            <c:manualLayout>
              <c:xMode val="edge"/>
              <c:yMode val="edge"/>
              <c:x val="0.49024262426537346"/>
              <c:y val="0.863414247092778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913002464"/>
        <c:crosses val="autoZero"/>
        <c:auto val="1"/>
        <c:lblAlgn val="ctr"/>
        <c:lblOffset val="100"/>
        <c:noMultiLvlLbl val="0"/>
      </c:catAx>
      <c:valAx>
        <c:axId val="-191300246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000"/>
                  <a:t>Kwota</a:t>
                </a:r>
                <a:r>
                  <a:rPr lang="pl-PL" sz="1000" baseline="0"/>
                  <a:t> w tys. zł</a:t>
                </a:r>
                <a:endParaRPr lang="pl-PL" sz="1000"/>
              </a:p>
            </c:rich>
          </c:tx>
          <c:layout>
            <c:manualLayout>
              <c:xMode val="edge"/>
              <c:yMode val="edge"/>
              <c:x val="3.0778071588534312E-2"/>
              <c:y val="0.377996159028137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\ 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912991040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l-PL"/>
              <a:t>BILANS OSZCZĘDNOŚCI</a:t>
            </a:r>
          </a:p>
        </c:rich>
      </c:tx>
      <c:layout>
        <c:manualLayout>
          <c:xMode val="edge"/>
          <c:yMode val="edge"/>
          <c:x val="0.40259606368407352"/>
          <c:y val="4.27077212363379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932541653656041"/>
          <c:y val="2.9861923972195475E-2"/>
          <c:w val="0.88067458346343963"/>
          <c:h val="0.78998365538185877"/>
        </c:manualLayout>
      </c:layout>
      <c:bar3DChart>
        <c:barDir val="col"/>
        <c:grouping val="stacked"/>
        <c:varyColors val="0"/>
        <c:ser>
          <c:idx val="1"/>
          <c:order val="0"/>
          <c:tx>
            <c:v>w zł</c:v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invertIfNegative val="0"/>
            <c:bubble3D val="0"/>
            <c:spPr>
              <a:solidFill>
                <a:srgbClr val="0CFC23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invertIfNegative val="0"/>
            <c:bubble3D val="0"/>
            <c:spPr>
              <a:solidFill>
                <a:srgbClr val="4A21F7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cat>
            <c:strRef>
              <c:f>Strona!$T$9:$T$11</c:f>
              <c:strCache>
                <c:ptCount val="3"/>
                <c:pt idx="0">
                  <c:v>bez instalacji</c:v>
                </c:pt>
                <c:pt idx="1">
                  <c:v>z instalacją</c:v>
                </c:pt>
                <c:pt idx="2">
                  <c:v>Oszczędności</c:v>
                </c:pt>
              </c:strCache>
            </c:strRef>
          </c:cat>
          <c:val>
            <c:numRef>
              <c:f>Strona!$U$9:$U$11</c:f>
              <c:numCache>
                <c:formatCode>_("zł"* #,##0_);_("zł"* \(#,##0\);_("zł"* "-"_);_(@_)</c:formatCode>
                <c:ptCount val="3"/>
                <c:pt idx="0">
                  <c:v>2957.27</c:v>
                </c:pt>
                <c:pt idx="1">
                  <c:v>613.83499999999992</c:v>
                </c:pt>
                <c:pt idx="2">
                  <c:v>2343.4349999999999</c:v>
                </c:pt>
              </c:numCache>
            </c:numRef>
          </c:val>
        </c:ser>
        <c:ser>
          <c:idx val="0"/>
          <c:order val="1"/>
          <c:tx>
            <c:v>w %</c:v>
          </c:tx>
          <c:spPr>
            <a:solidFill>
              <a:srgbClr val="4A21F7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invertIfNegative val="0"/>
            <c:bubble3D val="0"/>
            <c:spPr>
              <a:solidFill>
                <a:srgbClr val="0CFC23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cat>
            <c:strRef>
              <c:f>Strona!$T$9:$T$11</c:f>
              <c:strCache>
                <c:ptCount val="3"/>
                <c:pt idx="0">
                  <c:v>bez instalacji</c:v>
                </c:pt>
                <c:pt idx="1">
                  <c:v>z instalacją</c:v>
                </c:pt>
                <c:pt idx="2">
                  <c:v>Oszczędności</c:v>
                </c:pt>
              </c:strCache>
            </c:strRef>
          </c:cat>
          <c:val>
            <c:numRef>
              <c:f>Strona!$V$9:$V$11</c:f>
              <c:numCache>
                <c:formatCode>0.0%</c:formatCode>
                <c:ptCount val="3"/>
                <c:pt idx="0">
                  <c:v>1</c:v>
                </c:pt>
                <c:pt idx="1">
                  <c:v>0.20756812871330652</c:v>
                </c:pt>
                <c:pt idx="2">
                  <c:v>0.79243187128669346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13003008"/>
        <c:axId val="-1913000832"/>
        <c:axId val="0"/>
      </c:bar3DChart>
      <c:catAx>
        <c:axId val="-191300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913000832"/>
        <c:crosses val="autoZero"/>
        <c:auto val="1"/>
        <c:lblAlgn val="ctr"/>
        <c:lblOffset val="100"/>
        <c:noMultiLvlLbl val="0"/>
      </c:catAx>
      <c:valAx>
        <c:axId val="-191300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(&quot;zł&quot;* #,##0_);_(&quot;zł&quot;* \(#,##0\);_(&quot;zł&quot;* &quot;-&quot;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9130030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0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l-PL"/>
              <a:t>Wydatki na zakup energii elektrycznej</a:t>
            </a:r>
          </a:p>
        </c:rich>
      </c:tx>
      <c:layout>
        <c:manualLayout>
          <c:xMode val="edge"/>
          <c:yMode val="edge"/>
          <c:x val="0.30933022026459017"/>
          <c:y val="4.18483397316436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6.2778293782177114E-2"/>
          <c:y val="0.14422634803725845"/>
          <c:w val="0.92369434318019494"/>
          <c:h val="0.69108167729595948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Strona!$B$60:$C$60</c:f>
              <c:strCache>
                <c:ptCount val="2"/>
                <c:pt idx="0">
                  <c:v>Opłata za energię z instalacją</c:v>
                </c:pt>
              </c:strCache>
            </c:strRef>
          </c:tx>
          <c:spPr>
            <a:solidFill>
              <a:srgbClr val="4A21F7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Strona!$D$60:$AB$60</c:f>
              <c:numCache>
                <c:formatCode>#,##0</c:formatCode>
                <c:ptCount val="25"/>
                <c:pt idx="0">
                  <c:v>613.83499999999992</c:v>
                </c:pt>
                <c:pt idx="1">
                  <c:v>1246.0850499999999</c:v>
                </c:pt>
                <c:pt idx="2">
                  <c:v>1897.3026014999998</c:v>
                </c:pt>
                <c:pt idx="3">
                  <c:v>2568.0566795449995</c:v>
                </c:pt>
                <c:pt idx="4">
                  <c:v>3258.9333799313495</c:v>
                </c:pt>
                <c:pt idx="5">
                  <c:v>3970.5363813292897</c:v>
                </c:pt>
                <c:pt idx="6">
                  <c:v>4703.4874727691686</c:v>
                </c:pt>
                <c:pt idx="7">
                  <c:v>5458.427096952244</c:v>
                </c:pt>
                <c:pt idx="8">
                  <c:v>6236.0149098608108</c:v>
                </c:pt>
                <c:pt idx="9">
                  <c:v>7036.9303571566352</c:v>
                </c:pt>
                <c:pt idx="10">
                  <c:v>7861.8732678713341</c:v>
                </c:pt>
                <c:pt idx="11">
                  <c:v>8711.5644659074733</c:v>
                </c:pt>
                <c:pt idx="12">
                  <c:v>9586.7463998846979</c:v>
                </c:pt>
                <c:pt idx="13">
                  <c:v>10488.183791881238</c:v>
                </c:pt>
                <c:pt idx="14">
                  <c:v>11416.664305637674</c:v>
                </c:pt>
                <c:pt idx="15">
                  <c:v>12372.999234806804</c:v>
                </c:pt>
                <c:pt idx="16">
                  <c:v>13358.024211851009</c:v>
                </c:pt>
                <c:pt idx="17">
                  <c:v>14372.599938206538</c:v>
                </c:pt>
                <c:pt idx="18">
                  <c:v>15417.612936352734</c:v>
                </c:pt>
                <c:pt idx="19">
                  <c:v>16493.976324443316</c:v>
                </c:pt>
                <c:pt idx="20">
                  <c:v>17602.630614176614</c:v>
                </c:pt>
                <c:pt idx="21">
                  <c:v>18744.544532601911</c:v>
                </c:pt>
                <c:pt idx="22">
                  <c:v>19920.715868579966</c:v>
                </c:pt>
                <c:pt idx="23">
                  <c:v>21132.172344637365</c:v>
                </c:pt>
                <c:pt idx="24">
                  <c:v>22379.972514976485</c:v>
                </c:pt>
              </c:numCache>
            </c:numRef>
          </c:val>
        </c:ser>
        <c:ser>
          <c:idx val="1"/>
          <c:order val="2"/>
          <c:tx>
            <c:strRef>
              <c:f>Strona!$B$59</c:f>
              <c:strCache>
                <c:ptCount val="1"/>
                <c:pt idx="0">
                  <c:v>Opłata za energię bez instalacji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Strona!$D$59:$AB$59</c:f>
              <c:numCache>
                <c:formatCode>#,##0</c:formatCode>
                <c:ptCount val="25"/>
                <c:pt idx="0">
                  <c:v>2957.27</c:v>
                </c:pt>
                <c:pt idx="1">
                  <c:v>6003.2581</c:v>
                </c:pt>
                <c:pt idx="2">
                  <c:v>9140.6258429999998</c:v>
                </c:pt>
                <c:pt idx="3">
                  <c:v>12372.114618289999</c:v>
                </c:pt>
                <c:pt idx="4">
                  <c:v>15700.548056838699</c:v>
                </c:pt>
                <c:pt idx="5">
                  <c:v>19128.83449854386</c:v>
                </c:pt>
                <c:pt idx="6">
                  <c:v>22659.969533500174</c:v>
                </c:pt>
                <c:pt idx="7">
                  <c:v>26297.03861950518</c:v>
                </c:pt>
                <c:pt idx="8">
                  <c:v>30043.219778090333</c:v>
                </c:pt>
                <c:pt idx="9">
                  <c:v>33901.786371433045</c:v>
                </c:pt>
                <c:pt idx="10">
                  <c:v>37876.10996257604</c:v>
                </c:pt>
                <c:pt idx="11">
                  <c:v>41969.663261453323</c:v>
                </c:pt>
                <c:pt idx="12">
                  <c:v>46186.023159296921</c:v>
                </c:pt>
                <c:pt idx="13">
                  <c:v>50528.873854075828</c:v>
                </c:pt>
                <c:pt idx="14">
                  <c:v>55002.010069698103</c:v>
                </c:pt>
                <c:pt idx="15">
                  <c:v>59609.340371789047</c:v>
                </c:pt>
                <c:pt idx="16">
                  <c:v>64354.890582942717</c:v>
                </c:pt>
                <c:pt idx="17">
                  <c:v>69242.807300430999</c:v>
                </c:pt>
                <c:pt idx="18">
                  <c:v>74277.361519443934</c:v>
                </c:pt>
                <c:pt idx="19">
                  <c:v>79462.952365027246</c:v>
                </c:pt>
                <c:pt idx="20">
                  <c:v>84804.110935978068</c:v>
                </c:pt>
                <c:pt idx="21">
                  <c:v>90305.50426405741</c:v>
                </c:pt>
                <c:pt idx="22">
                  <c:v>95971.939391979133</c:v>
                </c:pt>
                <c:pt idx="23">
                  <c:v>101808.36757373851</c:v>
                </c:pt>
                <c:pt idx="24">
                  <c:v>107819.88860095065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-1912999744"/>
        <c:axId val="-19129894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Strona!$B$58</c15:sqref>
                        </c15:formulaRef>
                      </c:ext>
                    </c:extLst>
                    <c:strCache>
                      <c:ptCount val="1"/>
                      <c:pt idx="0">
                        <c:v>ROK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Strona!$C$58:$AB$58</c15:sqref>
                        </c15:formulaRef>
                      </c:ext>
                    </c:extLst>
                    <c:numCache>
                      <c:formatCode>#,##0</c:formatCode>
                      <c:ptCount val="2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-1912999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100">
                    <a:solidFill>
                      <a:schemeClr val="bg1"/>
                    </a:solidFill>
                  </a:rPr>
                  <a:t>Rok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912989408"/>
        <c:crosses val="autoZero"/>
        <c:auto val="1"/>
        <c:lblAlgn val="ctr"/>
        <c:lblOffset val="100"/>
        <c:noMultiLvlLbl val="0"/>
      </c:catAx>
      <c:valAx>
        <c:axId val="-191298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900"/>
                  <a:t>Kwota</a:t>
                </a:r>
                <a:r>
                  <a:rPr lang="pl-PL" sz="900" baseline="0"/>
                  <a:t> w zł.</a:t>
                </a:r>
                <a:endParaRPr lang="pl-PL" sz="900"/>
              </a:p>
            </c:rich>
          </c:tx>
          <c:layout>
            <c:manualLayout>
              <c:xMode val="edge"/>
              <c:yMode val="edge"/>
              <c:x val="1.2297602761479958E-3"/>
              <c:y val="0.343637036619854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91299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ayout>
        <c:manualLayout>
          <c:xMode val="edge"/>
          <c:yMode val="edge"/>
          <c:x val="6.4476621772992834E-2"/>
          <c:y val="0.45881166551925778"/>
          <c:w val="0.39144024875629596"/>
          <c:h val="6.4348200333378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115838</xdr:rowOff>
    </xdr:from>
    <xdr:to>
      <xdr:col>27</xdr:col>
      <xdr:colOff>303106</xdr:colOff>
      <xdr:row>50</xdr:row>
      <xdr:rowOff>182880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15240</xdr:colOff>
      <xdr:row>0</xdr:row>
      <xdr:rowOff>76200</xdr:rowOff>
    </xdr:from>
    <xdr:to>
      <xdr:col>3</xdr:col>
      <xdr:colOff>579120</xdr:colOff>
      <xdr:row>1</xdr:row>
      <xdr:rowOff>164479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" y="76200"/>
          <a:ext cx="2156460" cy="781699"/>
        </a:xfrm>
        <a:prstGeom prst="rect">
          <a:avLst/>
        </a:prstGeom>
      </xdr:spPr>
    </xdr:pic>
    <xdr:clientData/>
  </xdr:twoCellAnchor>
  <xdr:twoCellAnchor>
    <xdr:from>
      <xdr:col>12</xdr:col>
      <xdr:colOff>545124</xdr:colOff>
      <xdr:row>7</xdr:row>
      <xdr:rowOff>7620</xdr:rowOff>
    </xdr:from>
    <xdr:to>
      <xdr:col>28</xdr:col>
      <xdr:colOff>9525</xdr:colOff>
      <xdr:row>22</xdr:row>
      <xdr:rowOff>6350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114301</xdr:colOff>
      <xdr:row>50</xdr:row>
      <xdr:rowOff>187749</xdr:rowOff>
    </xdr:from>
    <xdr:to>
      <xdr:col>27</xdr:col>
      <xdr:colOff>306917</xdr:colOff>
      <xdr:row>69</xdr:row>
      <xdr:rowOff>7620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9"/>
  <sheetViews>
    <sheetView tabSelected="1" zoomScaleNormal="100" zoomScaleSheetLayoutView="90" workbookViewId="0">
      <selection activeCell="K5" sqref="K5"/>
    </sheetView>
  </sheetViews>
  <sheetFormatPr defaultColWidth="9.109375" defaultRowHeight="14.4" x14ac:dyDescent="0.3"/>
  <cols>
    <col min="1" max="1" width="1.77734375" style="1" customWidth="1"/>
    <col min="2" max="2" width="15.5546875" style="1" customWidth="1"/>
    <col min="3" max="3" width="7.6640625" style="1" customWidth="1"/>
    <col min="4" max="4" width="9" style="1" customWidth="1"/>
    <col min="5" max="5" width="7.44140625" style="1" customWidth="1"/>
    <col min="6" max="7" width="4.77734375" style="1" customWidth="1"/>
    <col min="8" max="8" width="2.21875" style="1" customWidth="1"/>
    <col min="9" max="9" width="6.5546875" style="1" customWidth="1"/>
    <col min="10" max="10" width="7.5546875" style="1" customWidth="1"/>
    <col min="11" max="11" width="2.109375" style="1" customWidth="1"/>
    <col min="12" max="12" width="6.5546875" style="1" customWidth="1"/>
    <col min="13" max="13" width="8" style="1" customWidth="1"/>
    <col min="14" max="14" width="4.33203125" style="1" customWidth="1"/>
    <col min="15" max="17" width="7.88671875" style="1" bestFit="1" customWidth="1"/>
    <col min="18" max="19" width="4.5546875" style="1" customWidth="1"/>
    <col min="20" max="20" width="3.5546875" style="1" customWidth="1"/>
    <col min="21" max="21" width="7.21875" style="1" customWidth="1"/>
    <col min="22" max="22" width="4.6640625" style="1" customWidth="1"/>
    <col min="23" max="26" width="1.6640625" style="1" customWidth="1"/>
    <col min="27" max="27" width="4.5546875" style="1" customWidth="1"/>
    <col min="28" max="28" width="4.5546875" style="31" customWidth="1"/>
    <col min="29" max="16384" width="9.109375" style="1"/>
  </cols>
  <sheetData>
    <row r="1" spans="2:28" s="19" customFormat="1" ht="54.6" customHeight="1" x14ac:dyDescent="0.3">
      <c r="E1" s="125" t="s">
        <v>34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20"/>
      <c r="Z1" s="20"/>
      <c r="AA1" s="20"/>
      <c r="AB1" s="45"/>
    </row>
    <row r="2" spans="2:28" s="19" customFormat="1" ht="14.4" customHeight="1" thickBot="1" x14ac:dyDescent="0.35"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45"/>
    </row>
    <row r="3" spans="2:28" s="19" customFormat="1" ht="15.6" customHeight="1" x14ac:dyDescent="0.3">
      <c r="B3" s="55"/>
      <c r="C3" s="56"/>
      <c r="D3" s="56"/>
      <c r="E3" s="56"/>
      <c r="F3" s="56"/>
      <c r="G3" s="56"/>
      <c r="H3" s="56"/>
      <c r="I3" s="56"/>
      <c r="J3" s="56"/>
      <c r="K3" s="75"/>
      <c r="L3" s="75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7"/>
    </row>
    <row r="4" spans="2:28" s="19" customFormat="1" ht="15.6" customHeight="1" x14ac:dyDescent="0.3">
      <c r="B4" s="58" t="s">
        <v>0</v>
      </c>
      <c r="C4" s="13"/>
      <c r="D4" s="14">
        <v>5000</v>
      </c>
      <c r="E4" s="16"/>
      <c r="F4" s="16"/>
      <c r="G4" s="54" t="s">
        <v>11</v>
      </c>
      <c r="H4" s="13"/>
      <c r="I4" s="13"/>
      <c r="J4" s="13"/>
      <c r="K4" s="138">
        <v>0.3</v>
      </c>
      <c r="L4" s="138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22"/>
      <c r="Y4" s="21"/>
      <c r="Z4" s="21"/>
      <c r="AA4" s="22"/>
      <c r="AB4" s="59"/>
    </row>
    <row r="5" spans="2:28" s="19" customFormat="1" ht="15.6" customHeight="1" x14ac:dyDescent="0.3">
      <c r="B5" s="60"/>
      <c r="C5" s="15"/>
      <c r="D5" s="16"/>
      <c r="E5" s="16"/>
      <c r="F5" s="16"/>
      <c r="G5" s="16"/>
      <c r="H5" s="16"/>
      <c r="I5" s="16"/>
      <c r="J5" s="16"/>
      <c r="K5" s="16"/>
      <c r="L5" s="16"/>
      <c r="M5" s="47"/>
      <c r="N5" s="16"/>
      <c r="O5" s="16"/>
      <c r="P5" s="16"/>
      <c r="Q5" s="16"/>
      <c r="R5" s="16"/>
      <c r="S5" s="16"/>
      <c r="T5" s="16"/>
      <c r="U5" s="16"/>
      <c r="V5" s="16"/>
      <c r="W5" s="16"/>
      <c r="X5" s="22"/>
      <c r="Y5" s="22"/>
      <c r="Z5" s="22"/>
      <c r="AA5" s="21"/>
      <c r="AB5" s="59"/>
    </row>
    <row r="6" spans="2:28" s="19" customFormat="1" ht="15.6" customHeight="1" x14ac:dyDescent="0.3">
      <c r="B6" s="58" t="s">
        <v>1</v>
      </c>
      <c r="C6" s="137">
        <f>IF(S6&lt;3.5,R9,IF(S6&lt;4.5,R10,IF(S6&lt;5.5,R11,IF(S6&lt;6.5,R13,IF(S6&lt;7.5,R14,IF(S6&lt;8.5,R15,IF(S6&lt;9.5,R16,IF(S6&lt;10.5,R17,"do uzgodnienia"))))))))</f>
        <v>30000</v>
      </c>
      <c r="D6" s="137"/>
      <c r="E6" s="17">
        <f>IF(C6="do uzgodnienia",0,C6*0.4)</f>
        <v>12000</v>
      </c>
      <c r="F6" s="16"/>
      <c r="G6" s="54" t="s">
        <v>10</v>
      </c>
      <c r="H6" s="54"/>
      <c r="I6" s="54"/>
      <c r="J6" s="137">
        <f>IF(E6&lt;15000,E6,15000)</f>
        <v>12000</v>
      </c>
      <c r="K6" s="137"/>
      <c r="L6" s="137"/>
      <c r="M6" s="48"/>
      <c r="N6" s="54" t="s">
        <v>29</v>
      </c>
      <c r="O6" s="22"/>
      <c r="P6" s="13"/>
      <c r="Q6" s="13"/>
      <c r="R6" s="13"/>
      <c r="S6" s="136">
        <f>D4/1000</f>
        <v>5</v>
      </c>
      <c r="T6" s="136"/>
      <c r="U6" s="54" t="s">
        <v>16</v>
      </c>
      <c r="V6" s="18"/>
      <c r="W6" s="18"/>
      <c r="X6" s="23"/>
      <c r="Y6" s="22"/>
      <c r="Z6" s="22"/>
      <c r="AA6" s="21"/>
      <c r="AB6" s="59"/>
    </row>
    <row r="7" spans="2:28" s="19" customFormat="1" ht="15.6" customHeight="1" thickBot="1" x14ac:dyDescent="0.35">
      <c r="B7" s="61"/>
      <c r="C7" s="62"/>
      <c r="D7" s="62"/>
      <c r="E7" s="63"/>
      <c r="F7" s="64"/>
      <c r="G7" s="64"/>
      <c r="H7" s="64"/>
      <c r="I7" s="64"/>
      <c r="J7" s="64"/>
      <c r="K7" s="65"/>
      <c r="L7" s="65"/>
      <c r="M7" s="65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6"/>
      <c r="Z7" s="66"/>
      <c r="AA7" s="66"/>
      <c r="AB7" s="67"/>
    </row>
    <row r="8" spans="2:28" s="19" customFormat="1" ht="15.6" customHeight="1" x14ac:dyDescent="0.3">
      <c r="B8" s="126" t="s">
        <v>18</v>
      </c>
      <c r="C8" s="127"/>
      <c r="D8" s="127"/>
      <c r="E8" s="127"/>
      <c r="F8" s="127"/>
      <c r="G8" s="128"/>
      <c r="H8" s="116" t="s">
        <v>30</v>
      </c>
      <c r="I8" s="117"/>
      <c r="J8" s="118"/>
      <c r="K8" s="116" t="s">
        <v>12</v>
      </c>
      <c r="L8" s="117"/>
      <c r="M8" s="118"/>
      <c r="AB8" s="31"/>
    </row>
    <row r="9" spans="2:28" s="19" customFormat="1" ht="15.6" customHeight="1" thickBot="1" x14ac:dyDescent="0.35">
      <c r="B9" s="129"/>
      <c r="C9" s="130"/>
      <c r="D9" s="130"/>
      <c r="E9" s="130"/>
      <c r="F9" s="130"/>
      <c r="G9" s="131"/>
      <c r="H9" s="119"/>
      <c r="I9" s="120"/>
      <c r="J9" s="121"/>
      <c r="K9" s="119"/>
      <c r="L9" s="120"/>
      <c r="M9" s="121"/>
      <c r="Q9" s="26">
        <v>3</v>
      </c>
      <c r="R9" s="26">
        <v>22200</v>
      </c>
      <c r="S9" s="26"/>
      <c r="T9" s="26" t="s">
        <v>26</v>
      </c>
      <c r="U9" s="44">
        <f>H19</f>
        <v>2957.27</v>
      </c>
      <c r="V9" s="28">
        <f>U9/U9</f>
        <v>1</v>
      </c>
      <c r="W9" s="26"/>
      <c r="AB9" s="31"/>
    </row>
    <row r="10" spans="2:28" s="19" customFormat="1" ht="15.6" customHeight="1" x14ac:dyDescent="0.3">
      <c r="B10" s="49" t="s">
        <v>2</v>
      </c>
      <c r="C10" s="50"/>
      <c r="D10" s="50"/>
      <c r="E10" s="51">
        <v>0.3397</v>
      </c>
      <c r="F10" s="52" t="s">
        <v>13</v>
      </c>
      <c r="G10" s="52"/>
      <c r="H10" s="122">
        <f>D4*E10</f>
        <v>1698.5</v>
      </c>
      <c r="I10" s="123"/>
      <c r="J10" s="124"/>
      <c r="K10" s="139">
        <f>(D4-(D4*K4))*(E10*0.2)</f>
        <v>237.79</v>
      </c>
      <c r="L10" s="140"/>
      <c r="M10" s="141"/>
      <c r="Q10" s="26">
        <v>4</v>
      </c>
      <c r="R10" s="26">
        <v>26000</v>
      </c>
      <c r="S10" s="26"/>
      <c r="T10" s="26" t="s">
        <v>27</v>
      </c>
      <c r="U10" s="44">
        <f>K19</f>
        <v>613.83499999999992</v>
      </c>
      <c r="V10" s="28">
        <f>U10/U9</f>
        <v>0.20756812871330652</v>
      </c>
      <c r="W10" s="26"/>
      <c r="AB10" s="31"/>
    </row>
    <row r="11" spans="2:28" s="19" customFormat="1" ht="15.6" customHeight="1" x14ac:dyDescent="0.3">
      <c r="B11" s="49" t="s">
        <v>3</v>
      </c>
      <c r="C11" s="50"/>
      <c r="D11" s="50"/>
      <c r="E11" s="51">
        <v>5.28</v>
      </c>
      <c r="F11" s="52" t="s">
        <v>14</v>
      </c>
      <c r="G11" s="52"/>
      <c r="H11" s="90">
        <f>12*E11</f>
        <v>63.36</v>
      </c>
      <c r="I11" s="91"/>
      <c r="J11" s="92"/>
      <c r="K11" s="76">
        <f>E11*12</f>
        <v>63.36</v>
      </c>
      <c r="L11" s="77"/>
      <c r="M11" s="78"/>
      <c r="Q11" s="26">
        <v>5</v>
      </c>
      <c r="R11" s="26">
        <v>30000</v>
      </c>
      <c r="S11" s="26"/>
      <c r="T11" s="26" t="s">
        <v>28</v>
      </c>
      <c r="U11" s="44">
        <f>H21</f>
        <v>2343.4349999999999</v>
      </c>
      <c r="V11" s="28">
        <f>U11/U9</f>
        <v>0.79243187128669346</v>
      </c>
      <c r="AB11" s="31"/>
    </row>
    <row r="12" spans="2:28" s="19" customFormat="1" ht="15.6" customHeight="1" x14ac:dyDescent="0.3">
      <c r="B12" s="4"/>
      <c r="C12" s="5"/>
      <c r="D12" s="5"/>
      <c r="E12" s="6"/>
      <c r="F12" s="7"/>
      <c r="G12" s="7"/>
      <c r="H12" s="8"/>
      <c r="I12" s="9"/>
      <c r="J12" s="9"/>
      <c r="K12" s="10"/>
      <c r="L12" s="11"/>
      <c r="M12" s="12"/>
      <c r="Q12" s="26"/>
      <c r="R12" s="26"/>
      <c r="S12" s="26"/>
      <c r="T12" s="26"/>
      <c r="U12" s="26"/>
      <c r="V12" s="27"/>
      <c r="W12" s="28"/>
      <c r="AB12" s="31"/>
    </row>
    <row r="13" spans="2:28" s="19" customFormat="1" ht="15.6" customHeight="1" x14ac:dyDescent="0.3">
      <c r="B13" s="49" t="s">
        <v>4</v>
      </c>
      <c r="C13" s="50"/>
      <c r="D13" s="50"/>
      <c r="E13" s="51">
        <v>1.5599999999999999E-2</v>
      </c>
      <c r="F13" s="52" t="s">
        <v>13</v>
      </c>
      <c r="G13" s="52"/>
      <c r="H13" s="90">
        <f>D4*E13</f>
        <v>78</v>
      </c>
      <c r="I13" s="91"/>
      <c r="J13" s="92"/>
      <c r="K13" s="142">
        <f>(D4-(D4*K4))*E13</f>
        <v>54.599999999999994</v>
      </c>
      <c r="L13" s="143"/>
      <c r="M13" s="144"/>
      <c r="Q13" s="29">
        <v>6</v>
      </c>
      <c r="R13" s="29">
        <v>33000</v>
      </c>
      <c r="S13" s="29"/>
      <c r="T13" s="29"/>
      <c r="U13" s="29"/>
      <c r="V13" s="29"/>
      <c r="W13" s="29"/>
      <c r="AB13" s="31"/>
    </row>
    <row r="14" spans="2:28" s="19" customFormat="1" ht="15.6" customHeight="1" x14ac:dyDescent="0.3">
      <c r="B14" s="49" t="s">
        <v>5</v>
      </c>
      <c r="C14" s="50"/>
      <c r="D14" s="50"/>
      <c r="E14" s="51">
        <v>0.17050000000000001</v>
      </c>
      <c r="F14" s="52" t="s">
        <v>13</v>
      </c>
      <c r="G14" s="52"/>
      <c r="H14" s="90">
        <f>D4*E14</f>
        <v>852.50000000000011</v>
      </c>
      <c r="I14" s="91"/>
      <c r="J14" s="92"/>
      <c r="K14" s="76">
        <v>0</v>
      </c>
      <c r="L14" s="77"/>
      <c r="M14" s="78"/>
      <c r="Q14" s="30">
        <v>7</v>
      </c>
      <c r="R14" s="30">
        <v>37000</v>
      </c>
      <c r="S14" s="30"/>
      <c r="T14" s="30"/>
      <c r="U14" s="30"/>
      <c r="V14" s="30"/>
      <c r="W14" s="30"/>
      <c r="AB14" s="31"/>
    </row>
    <row r="15" spans="2:28" s="19" customFormat="1" ht="15.6" customHeight="1" x14ac:dyDescent="0.3">
      <c r="B15" s="49" t="s">
        <v>6</v>
      </c>
      <c r="C15" s="50"/>
      <c r="D15" s="50"/>
      <c r="E15" s="51">
        <v>11.54</v>
      </c>
      <c r="F15" s="52" t="s">
        <v>14</v>
      </c>
      <c r="G15" s="52"/>
      <c r="H15" s="90">
        <f>12*E15</f>
        <v>138.47999999999999</v>
      </c>
      <c r="I15" s="91"/>
      <c r="J15" s="92"/>
      <c r="K15" s="76">
        <f>12*E15</f>
        <v>138.47999999999999</v>
      </c>
      <c r="L15" s="77"/>
      <c r="M15" s="78"/>
      <c r="Q15" s="30">
        <v>8</v>
      </c>
      <c r="R15" s="30">
        <v>40000</v>
      </c>
      <c r="S15" s="30"/>
      <c r="T15" s="30"/>
      <c r="U15" s="30"/>
      <c r="V15" s="30"/>
      <c r="W15" s="30"/>
      <c r="AB15" s="31"/>
    </row>
    <row r="16" spans="2:28" s="19" customFormat="1" ht="15.6" customHeight="1" x14ac:dyDescent="0.3">
      <c r="B16" s="49" t="s">
        <v>7</v>
      </c>
      <c r="C16" s="50"/>
      <c r="D16" s="50"/>
      <c r="E16" s="53">
        <v>8</v>
      </c>
      <c r="F16" s="52" t="s">
        <v>14</v>
      </c>
      <c r="G16" s="52"/>
      <c r="H16" s="90">
        <f>12*E16</f>
        <v>96</v>
      </c>
      <c r="I16" s="91"/>
      <c r="J16" s="92"/>
      <c r="K16" s="76">
        <f>12*E16</f>
        <v>96</v>
      </c>
      <c r="L16" s="77"/>
      <c r="M16" s="78"/>
      <c r="Q16" s="30">
        <v>9</v>
      </c>
      <c r="R16" s="30">
        <v>43000</v>
      </c>
      <c r="S16" s="30"/>
      <c r="T16" s="30"/>
      <c r="U16" s="30"/>
      <c r="V16" s="30"/>
      <c r="W16" s="30"/>
      <c r="AB16" s="31"/>
    </row>
    <row r="17" spans="2:28" s="19" customFormat="1" ht="15.6" customHeight="1" x14ac:dyDescent="0.3">
      <c r="B17" s="49" t="s">
        <v>8</v>
      </c>
      <c r="C17" s="50"/>
      <c r="D17" s="50"/>
      <c r="E17" s="51">
        <v>0.64</v>
      </c>
      <c r="F17" s="52" t="s">
        <v>14</v>
      </c>
      <c r="G17" s="52"/>
      <c r="H17" s="90">
        <f>12*E17</f>
        <v>7.68</v>
      </c>
      <c r="I17" s="91"/>
      <c r="J17" s="92"/>
      <c r="K17" s="76">
        <f>12*E17</f>
        <v>7.68</v>
      </c>
      <c r="L17" s="77"/>
      <c r="M17" s="78"/>
      <c r="Q17" s="30">
        <v>10</v>
      </c>
      <c r="R17" s="30">
        <v>47000</v>
      </c>
      <c r="S17" s="30"/>
      <c r="T17" s="30"/>
      <c r="U17" s="30"/>
      <c r="V17" s="30"/>
      <c r="W17" s="30"/>
      <c r="AB17" s="31"/>
    </row>
    <row r="18" spans="2:28" s="19" customFormat="1" ht="15.6" customHeight="1" thickBot="1" x14ac:dyDescent="0.35">
      <c r="B18" s="49" t="s">
        <v>9</v>
      </c>
      <c r="C18" s="50"/>
      <c r="D18" s="50"/>
      <c r="E18" s="51">
        <v>4.55</v>
      </c>
      <c r="F18" s="52" t="s">
        <v>15</v>
      </c>
      <c r="G18" s="52"/>
      <c r="H18" s="93">
        <f>D4/1000*E18</f>
        <v>22.75</v>
      </c>
      <c r="I18" s="94"/>
      <c r="J18" s="95"/>
      <c r="K18" s="79">
        <f>(D4-(D4*K4))/1000*E18</f>
        <v>15.924999999999999</v>
      </c>
      <c r="L18" s="80"/>
      <c r="M18" s="81"/>
      <c r="Q18" s="30"/>
      <c r="R18" s="30"/>
      <c r="S18" s="30"/>
      <c r="T18" s="30"/>
      <c r="U18" s="30"/>
      <c r="V18" s="30"/>
      <c r="W18" s="30"/>
      <c r="AB18" s="31"/>
    </row>
    <row r="19" spans="2:28" s="19" customFormat="1" ht="15.6" customHeight="1" x14ac:dyDescent="0.3">
      <c r="B19" s="104" t="s">
        <v>17</v>
      </c>
      <c r="C19" s="105"/>
      <c r="D19" s="105"/>
      <c r="E19" s="105"/>
      <c r="F19" s="105"/>
      <c r="G19" s="106"/>
      <c r="H19" s="96">
        <f>SUM(H10:H18)</f>
        <v>2957.27</v>
      </c>
      <c r="I19" s="97"/>
      <c r="J19" s="98"/>
      <c r="K19" s="82">
        <f>SUM(K10:K18)</f>
        <v>613.83499999999992</v>
      </c>
      <c r="L19" s="83"/>
      <c r="M19" s="84"/>
      <c r="AB19" s="31"/>
    </row>
    <row r="20" spans="2:28" s="19" customFormat="1" ht="15.6" customHeight="1" thickBot="1" x14ac:dyDescent="0.35">
      <c r="B20" s="107"/>
      <c r="C20" s="108"/>
      <c r="D20" s="108"/>
      <c r="E20" s="108"/>
      <c r="F20" s="108"/>
      <c r="G20" s="109"/>
      <c r="H20" s="99"/>
      <c r="I20" s="100"/>
      <c r="J20" s="101"/>
      <c r="K20" s="85"/>
      <c r="L20" s="86"/>
      <c r="M20" s="87"/>
      <c r="AB20" s="31"/>
    </row>
    <row r="21" spans="2:28" s="19" customFormat="1" ht="15.6" customHeight="1" x14ac:dyDescent="0.3">
      <c r="B21" s="110" t="s">
        <v>19</v>
      </c>
      <c r="C21" s="111"/>
      <c r="D21" s="111"/>
      <c r="E21" s="111"/>
      <c r="F21" s="111"/>
      <c r="G21" s="111"/>
      <c r="H21" s="102">
        <f>H19-K19</f>
        <v>2343.4349999999999</v>
      </c>
      <c r="I21" s="102"/>
      <c r="J21" s="102"/>
      <c r="K21" s="132">
        <f>H21/H19</f>
        <v>0.79243187128669346</v>
      </c>
      <c r="L21" s="132"/>
      <c r="M21" s="133"/>
      <c r="AB21" s="31"/>
    </row>
    <row r="22" spans="2:28" s="19" customFormat="1" ht="15.6" customHeight="1" thickBot="1" x14ac:dyDescent="0.35">
      <c r="B22" s="112"/>
      <c r="C22" s="113"/>
      <c r="D22" s="113"/>
      <c r="E22" s="113"/>
      <c r="F22" s="113"/>
      <c r="G22" s="113"/>
      <c r="H22" s="103"/>
      <c r="I22" s="103"/>
      <c r="J22" s="103"/>
      <c r="K22" s="134"/>
      <c r="L22" s="134"/>
      <c r="M22" s="135"/>
      <c r="AB22" s="31"/>
    </row>
    <row r="23" spans="2:28" ht="15.6" customHeight="1" x14ac:dyDescent="0.3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2:28" ht="15.6" customHeight="1" x14ac:dyDescent="0.3">
      <c r="B24" s="43" t="s">
        <v>31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</row>
    <row r="25" spans="2:28" ht="15.6" customHeight="1" x14ac:dyDescent="0.3">
      <c r="B25" s="43" t="s">
        <v>32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2:28" ht="15.6" customHeight="1" x14ac:dyDescent="0.3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  <row r="27" spans="2:28" ht="15.6" customHeight="1" x14ac:dyDescent="0.3">
      <c r="B27" s="114" t="s">
        <v>36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</row>
    <row r="28" spans="2:28" ht="15.6" customHeight="1" x14ac:dyDescent="0.3">
      <c r="B28" s="115" t="s">
        <v>35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</row>
    <row r="29" spans="2:28" ht="15.6" customHeight="1" x14ac:dyDescent="0.3">
      <c r="B29" s="72" t="s">
        <v>33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4"/>
      <c r="O29" s="74"/>
      <c r="P29" s="74"/>
    </row>
    <row r="30" spans="2:28" ht="15.6" customHeight="1" x14ac:dyDescent="0.3">
      <c r="B30" s="115" t="s">
        <v>37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</row>
    <row r="31" spans="2:28" ht="15.6" customHeight="1" x14ac:dyDescent="0.3">
      <c r="B31" s="115" t="s">
        <v>38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</row>
    <row r="32" spans="2:28" ht="15.6" customHeight="1" x14ac:dyDescent="0.3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8" s="36" customFormat="1" ht="15.6" customHeight="1" x14ac:dyDescent="0.3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46"/>
    </row>
    <row r="34" spans="1:28" s="36" customFormat="1" ht="15.6" customHeight="1" x14ac:dyDescent="0.3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46"/>
    </row>
    <row r="35" spans="1:28" ht="15.6" customHeight="1" x14ac:dyDescent="0.3"/>
    <row r="36" spans="1:28" ht="15.6" customHeight="1" x14ac:dyDescent="0.3"/>
    <row r="37" spans="1:28" ht="15.6" customHeight="1" x14ac:dyDescent="0.3"/>
    <row r="38" spans="1:28" ht="15.6" customHeight="1" x14ac:dyDescent="0.3"/>
    <row r="39" spans="1:28" ht="15.6" customHeight="1" x14ac:dyDescent="0.3"/>
    <row r="40" spans="1:28" ht="15.6" customHeight="1" x14ac:dyDescent="0.3"/>
    <row r="41" spans="1:28" ht="15.6" customHeight="1" x14ac:dyDescent="0.3"/>
    <row r="42" spans="1:28" ht="15.6" customHeight="1" x14ac:dyDescent="0.3"/>
    <row r="43" spans="1:28" ht="15.6" customHeight="1" x14ac:dyDescent="0.3"/>
    <row r="44" spans="1:28" s="31" customFormat="1" ht="15.6" customHeight="1" x14ac:dyDescent="0.3"/>
    <row r="45" spans="1:28" s="33" customFormat="1" ht="15.6" customHeight="1" x14ac:dyDescent="0.3">
      <c r="A45" s="89" t="s">
        <v>20</v>
      </c>
      <c r="B45" s="89"/>
      <c r="C45" s="32">
        <v>0</v>
      </c>
      <c r="D45" s="32">
        <v>1</v>
      </c>
      <c r="E45" s="32">
        <v>2</v>
      </c>
      <c r="F45" s="32">
        <v>3</v>
      </c>
      <c r="G45" s="32">
        <v>4</v>
      </c>
      <c r="H45" s="32">
        <v>5</v>
      </c>
      <c r="I45" s="32">
        <v>6</v>
      </c>
      <c r="J45" s="32">
        <v>7</v>
      </c>
      <c r="K45" s="32">
        <v>8</v>
      </c>
      <c r="L45" s="32">
        <v>9</v>
      </c>
      <c r="M45" s="32">
        <v>10</v>
      </c>
      <c r="N45" s="32">
        <v>11</v>
      </c>
      <c r="O45" s="32">
        <v>12</v>
      </c>
      <c r="P45" s="32">
        <v>13</v>
      </c>
      <c r="Q45" s="32">
        <v>14</v>
      </c>
      <c r="R45" s="32">
        <v>15</v>
      </c>
      <c r="S45" s="32">
        <v>16</v>
      </c>
      <c r="T45" s="32">
        <v>17</v>
      </c>
      <c r="U45" s="32">
        <v>18</v>
      </c>
      <c r="V45" s="32">
        <v>19</v>
      </c>
      <c r="W45" s="32">
        <v>20</v>
      </c>
      <c r="X45" s="32">
        <v>21</v>
      </c>
      <c r="Y45" s="32">
        <v>22</v>
      </c>
      <c r="Z45" s="32">
        <v>23</v>
      </c>
      <c r="AA45" s="32">
        <v>24</v>
      </c>
      <c r="AB45" s="32">
        <v>25</v>
      </c>
    </row>
    <row r="46" spans="1:28" s="33" customFormat="1" ht="15.6" customHeight="1" x14ac:dyDescent="0.3">
      <c r="A46" s="88" t="s">
        <v>22</v>
      </c>
      <c r="B46" s="88"/>
      <c r="C46" s="34"/>
      <c r="D46" s="34">
        <f>H19/1000</f>
        <v>2.9572699999999998</v>
      </c>
      <c r="E46" s="34">
        <f>D46*1.03</f>
        <v>3.0459880999999998</v>
      </c>
      <c r="F46" s="34">
        <f t="shared" ref="F46:AB47" si="0">E46*1.03</f>
        <v>3.137367743</v>
      </c>
      <c r="G46" s="34">
        <f t="shared" si="0"/>
        <v>3.2314887752899999</v>
      </c>
      <c r="H46" s="34">
        <f t="shared" si="0"/>
        <v>3.3284334385487</v>
      </c>
      <c r="I46" s="34">
        <f t="shared" ref="I46:K47" si="1">H46*1.03</f>
        <v>3.4282864417051613</v>
      </c>
      <c r="J46" s="34">
        <f t="shared" si="1"/>
        <v>3.5311350349563164</v>
      </c>
      <c r="K46" s="34">
        <f t="shared" si="1"/>
        <v>3.6370690860050061</v>
      </c>
      <c r="L46" s="34">
        <f>K46*1.03</f>
        <v>3.7461811585851565</v>
      </c>
      <c r="M46" s="34">
        <f t="shared" si="0"/>
        <v>3.8585665933427111</v>
      </c>
      <c r="N46" s="34">
        <f>M46*1.03</f>
        <v>3.9743235911429924</v>
      </c>
      <c r="O46" s="34">
        <f t="shared" si="0"/>
        <v>4.093553298877282</v>
      </c>
      <c r="P46" s="34">
        <f>O46*1.03</f>
        <v>4.216359897843601</v>
      </c>
      <c r="Q46" s="34">
        <f t="shared" si="0"/>
        <v>4.3428506947789094</v>
      </c>
      <c r="R46" s="34">
        <f>Q46*1.03</f>
        <v>4.4731362156222767</v>
      </c>
      <c r="S46" s="34">
        <f t="shared" si="0"/>
        <v>4.6073303020909453</v>
      </c>
      <c r="T46" s="34">
        <f t="shared" si="0"/>
        <v>4.7455502111536738</v>
      </c>
      <c r="U46" s="34">
        <f>T46*1.03</f>
        <v>4.8879167174882845</v>
      </c>
      <c r="V46" s="34">
        <f>U46*1.03</f>
        <v>5.0345542190129331</v>
      </c>
      <c r="W46" s="34">
        <f t="shared" si="0"/>
        <v>5.1855908455833211</v>
      </c>
      <c r="X46" s="34">
        <f t="shared" si="0"/>
        <v>5.3411585709508209</v>
      </c>
      <c r="Y46" s="34">
        <f t="shared" si="0"/>
        <v>5.5013933280793461</v>
      </c>
      <c r="Z46" s="34">
        <f t="shared" si="0"/>
        <v>5.6664351279217264</v>
      </c>
      <c r="AA46" s="34">
        <f t="shared" si="0"/>
        <v>5.8364281817593779</v>
      </c>
      <c r="AB46" s="34">
        <f t="shared" si="0"/>
        <v>6.0115210272121598</v>
      </c>
    </row>
    <row r="47" spans="1:28" s="33" customFormat="1" ht="15.6" customHeight="1" x14ac:dyDescent="0.3">
      <c r="A47" s="88" t="s">
        <v>23</v>
      </c>
      <c r="B47" s="88"/>
      <c r="C47" s="34"/>
      <c r="D47" s="34">
        <f>K19/1000</f>
        <v>0.61383499999999991</v>
      </c>
      <c r="E47" s="34">
        <f>D47*1.03</f>
        <v>0.6322500499999999</v>
      </c>
      <c r="F47" s="34">
        <f t="shared" si="0"/>
        <v>0.65121755149999994</v>
      </c>
      <c r="G47" s="34">
        <f t="shared" si="0"/>
        <v>0.67075407804499998</v>
      </c>
      <c r="H47" s="34">
        <f t="shared" si="0"/>
        <v>0.69087670038634996</v>
      </c>
      <c r="I47" s="34">
        <f t="shared" si="1"/>
        <v>0.71160300139794053</v>
      </c>
      <c r="J47" s="34">
        <f t="shared" si="1"/>
        <v>0.7329510914398788</v>
      </c>
      <c r="K47" s="34">
        <f t="shared" si="1"/>
        <v>0.75493962418307514</v>
      </c>
      <c r="L47" s="34">
        <f>K47*1.03</f>
        <v>0.77758781290856738</v>
      </c>
      <c r="M47" s="34">
        <f t="shared" si="0"/>
        <v>0.80091544729582442</v>
      </c>
      <c r="N47" s="34">
        <f>M47*1.03</f>
        <v>0.82494291071469916</v>
      </c>
      <c r="O47" s="34">
        <f t="shared" si="0"/>
        <v>0.84969119803614013</v>
      </c>
      <c r="P47" s="34">
        <f>O47*1.03</f>
        <v>0.87518193397722432</v>
      </c>
      <c r="Q47" s="34">
        <f t="shared" si="0"/>
        <v>0.90143739199654105</v>
      </c>
      <c r="R47" s="34">
        <f>Q47*1.03</f>
        <v>0.92848051375643725</v>
      </c>
      <c r="S47" s="34">
        <f t="shared" si="0"/>
        <v>0.95633492916913043</v>
      </c>
      <c r="T47" s="34">
        <f t="shared" si="0"/>
        <v>0.98502497704420433</v>
      </c>
      <c r="U47" s="34">
        <f>T47*1.03</f>
        <v>1.0145757263555304</v>
      </c>
      <c r="V47" s="34">
        <f>U47*1.03</f>
        <v>1.0450129981461964</v>
      </c>
      <c r="W47" s="34">
        <f t="shared" si="0"/>
        <v>1.0763633880905823</v>
      </c>
      <c r="X47" s="34">
        <f t="shared" si="0"/>
        <v>1.1086542897332998</v>
      </c>
      <c r="Y47" s="34">
        <f t="shared" si="0"/>
        <v>1.1419139184252989</v>
      </c>
      <c r="Z47" s="34">
        <f t="shared" si="0"/>
        <v>1.1761713359780579</v>
      </c>
      <c r="AA47" s="34">
        <f t="shared" si="0"/>
        <v>1.2114564760573996</v>
      </c>
      <c r="AB47" s="34">
        <f t="shared" si="0"/>
        <v>1.2478001703391217</v>
      </c>
    </row>
    <row r="48" spans="1:28" s="33" customFormat="1" ht="15.6" customHeight="1" x14ac:dyDescent="0.3">
      <c r="A48" s="88" t="s">
        <v>21</v>
      </c>
      <c r="B48" s="88"/>
      <c r="C48" s="34">
        <f>C46-C47</f>
        <v>0</v>
      </c>
      <c r="D48" s="34">
        <f>D46-D47</f>
        <v>2.3434349999999999</v>
      </c>
      <c r="E48" s="34">
        <f t="shared" ref="E48:AB48" si="2">E46-E47</f>
        <v>2.4137380500000001</v>
      </c>
      <c r="F48" s="34">
        <f t="shared" si="2"/>
        <v>2.4861501915000002</v>
      </c>
      <c r="G48" s="34">
        <f t="shared" si="2"/>
        <v>2.560734697245</v>
      </c>
      <c r="H48" s="34">
        <f t="shared" si="2"/>
        <v>2.6375567381623499</v>
      </c>
      <c r="I48" s="34">
        <f t="shared" si="2"/>
        <v>2.7166834403072206</v>
      </c>
      <c r="J48" s="34">
        <f t="shared" si="2"/>
        <v>2.7981839435164377</v>
      </c>
      <c r="K48" s="34">
        <f t="shared" si="2"/>
        <v>2.8821294618219309</v>
      </c>
      <c r="L48" s="34">
        <f t="shared" si="2"/>
        <v>2.9685933456765889</v>
      </c>
      <c r="M48" s="34">
        <f t="shared" si="2"/>
        <v>3.0576511460468865</v>
      </c>
      <c r="N48" s="34">
        <f t="shared" si="2"/>
        <v>3.1493806804282931</v>
      </c>
      <c r="O48" s="34">
        <f t="shared" si="2"/>
        <v>3.2438621008411417</v>
      </c>
      <c r="P48" s="34">
        <f t="shared" si="2"/>
        <v>3.3411779638663766</v>
      </c>
      <c r="Q48" s="34">
        <f t="shared" si="2"/>
        <v>3.4414133027823683</v>
      </c>
      <c r="R48" s="34">
        <f t="shared" si="2"/>
        <v>3.5446557018658393</v>
      </c>
      <c r="S48" s="34">
        <f t="shared" si="2"/>
        <v>3.6509953729218148</v>
      </c>
      <c r="T48" s="34">
        <f t="shared" si="2"/>
        <v>3.7605252341094695</v>
      </c>
      <c r="U48" s="34">
        <f t="shared" si="2"/>
        <v>3.8733409911327543</v>
      </c>
      <c r="V48" s="34">
        <f t="shared" si="2"/>
        <v>3.9895412208667365</v>
      </c>
      <c r="W48" s="34">
        <f t="shared" si="2"/>
        <v>4.1092274574927385</v>
      </c>
      <c r="X48" s="34">
        <f t="shared" si="2"/>
        <v>4.2325042812175209</v>
      </c>
      <c r="Y48" s="34">
        <f t="shared" si="2"/>
        <v>4.359479409654047</v>
      </c>
      <c r="Z48" s="34">
        <f t="shared" si="2"/>
        <v>4.4902637919436685</v>
      </c>
      <c r="AA48" s="34">
        <f t="shared" si="2"/>
        <v>4.6249717057019781</v>
      </c>
      <c r="AB48" s="34">
        <f t="shared" si="2"/>
        <v>4.7637208568730376</v>
      </c>
    </row>
    <row r="49" spans="1:28" s="33" customFormat="1" ht="15.6" customHeight="1" x14ac:dyDescent="0.3">
      <c r="A49" s="88" t="s">
        <v>24</v>
      </c>
      <c r="B49" s="88"/>
      <c r="C49" s="34"/>
      <c r="D49" s="34">
        <f>D48</f>
        <v>2.3434349999999999</v>
      </c>
      <c r="E49" s="34">
        <f>D49+E48</f>
        <v>4.7571730500000005</v>
      </c>
      <c r="F49" s="34">
        <f t="shared" ref="F49:AB49" si="3">E49+F48</f>
        <v>7.2433232415000006</v>
      </c>
      <c r="G49" s="34">
        <f t="shared" si="3"/>
        <v>9.8040579387450002</v>
      </c>
      <c r="H49" s="34">
        <f t="shared" si="3"/>
        <v>12.441614676907349</v>
      </c>
      <c r="I49" s="34">
        <f t="shared" si="3"/>
        <v>15.158298117214571</v>
      </c>
      <c r="J49" s="34">
        <f t="shared" si="3"/>
        <v>17.956482060731009</v>
      </c>
      <c r="K49" s="34">
        <f t="shared" si="3"/>
        <v>20.838611522552938</v>
      </c>
      <c r="L49" s="34">
        <f>K49+L48</f>
        <v>23.807204868229526</v>
      </c>
      <c r="M49" s="34">
        <f t="shared" si="3"/>
        <v>26.864856014276413</v>
      </c>
      <c r="N49" s="34">
        <f t="shared" si="3"/>
        <v>30.014236694704707</v>
      </c>
      <c r="O49" s="34">
        <f t="shared" si="3"/>
        <v>33.258098795545848</v>
      </c>
      <c r="P49" s="34">
        <f>O49+P48</f>
        <v>36.599276759412227</v>
      </c>
      <c r="Q49" s="34">
        <f t="shared" si="3"/>
        <v>40.040690062194592</v>
      </c>
      <c r="R49" s="34">
        <f t="shared" si="3"/>
        <v>43.585345764060435</v>
      </c>
      <c r="S49" s="34">
        <f t="shared" si="3"/>
        <v>47.236341136982247</v>
      </c>
      <c r="T49" s="34">
        <f t="shared" si="3"/>
        <v>50.99686637109172</v>
      </c>
      <c r="U49" s="34">
        <f>T49+U48</f>
        <v>54.870207362224477</v>
      </c>
      <c r="V49" s="34">
        <f>U49+V48</f>
        <v>58.859748583091211</v>
      </c>
      <c r="W49" s="34">
        <f t="shared" si="3"/>
        <v>62.968976040583946</v>
      </c>
      <c r="X49" s="34">
        <f t="shared" si="3"/>
        <v>67.201480321801469</v>
      </c>
      <c r="Y49" s="34">
        <f t="shared" si="3"/>
        <v>71.560959731455512</v>
      </c>
      <c r="Z49" s="34">
        <f t="shared" si="3"/>
        <v>76.051223523399187</v>
      </c>
      <c r="AA49" s="34">
        <f t="shared" si="3"/>
        <v>80.676195229101168</v>
      </c>
      <c r="AB49" s="34">
        <f t="shared" si="3"/>
        <v>85.439916085974204</v>
      </c>
    </row>
    <row r="50" spans="1:28" s="33" customFormat="1" ht="15.6" customHeight="1" x14ac:dyDescent="0.3">
      <c r="A50" s="88" t="s">
        <v>25</v>
      </c>
      <c r="B50" s="88"/>
      <c r="C50" s="34">
        <f>(-C6+J6)/1000</f>
        <v>-18</v>
      </c>
      <c r="D50" s="34">
        <f>C50+D48</f>
        <v>-15.656565000000001</v>
      </c>
      <c r="E50" s="34">
        <f>D50+E48</f>
        <v>-13.242826950000001</v>
      </c>
      <c r="F50" s="34">
        <f t="shared" ref="F50:AB50" si="4">E50+F48</f>
        <v>-10.756676758500001</v>
      </c>
      <c r="G50" s="34">
        <f t="shared" si="4"/>
        <v>-8.1959420612550016</v>
      </c>
      <c r="H50" s="34">
        <f t="shared" si="4"/>
        <v>-5.5583853230926517</v>
      </c>
      <c r="I50" s="34">
        <f>H50+I48</f>
        <v>-2.841701882785431</v>
      </c>
      <c r="J50" s="34">
        <f>I50+J48</f>
        <v>-4.3517939268993278E-2</v>
      </c>
      <c r="K50" s="34">
        <f>J50+K48</f>
        <v>2.8386115225529376</v>
      </c>
      <c r="L50" s="34">
        <f>K50+L48</f>
        <v>5.8072048682295261</v>
      </c>
      <c r="M50" s="34">
        <f t="shared" si="4"/>
        <v>8.8648560142764126</v>
      </c>
      <c r="N50" s="34">
        <f>M50+N48</f>
        <v>12.014236694704707</v>
      </c>
      <c r="O50" s="34">
        <f t="shared" si="4"/>
        <v>15.258098795545848</v>
      </c>
      <c r="P50" s="34">
        <f>O50+P48</f>
        <v>18.599276759412223</v>
      </c>
      <c r="Q50" s="34">
        <f t="shared" si="4"/>
        <v>22.040690062194592</v>
      </c>
      <c r="R50" s="34">
        <f>Q50+R48</f>
        <v>25.585345764060431</v>
      </c>
      <c r="S50" s="34">
        <f t="shared" si="4"/>
        <v>29.236341136982247</v>
      </c>
      <c r="T50" s="34">
        <f t="shared" si="4"/>
        <v>32.99686637109172</v>
      </c>
      <c r="U50" s="34">
        <f>T50+U48</f>
        <v>36.870207362224477</v>
      </c>
      <c r="V50" s="34">
        <f>U50+V48</f>
        <v>40.859748583091211</v>
      </c>
      <c r="W50" s="34">
        <f t="shared" si="4"/>
        <v>44.968976040583946</v>
      </c>
      <c r="X50" s="34">
        <f t="shared" si="4"/>
        <v>49.201480321801469</v>
      </c>
      <c r="Y50" s="34">
        <f t="shared" si="4"/>
        <v>53.560959731455519</v>
      </c>
      <c r="Z50" s="34">
        <f t="shared" si="4"/>
        <v>58.051223523399187</v>
      </c>
      <c r="AA50" s="34">
        <f t="shared" si="4"/>
        <v>62.676195229101168</v>
      </c>
      <c r="AB50" s="34">
        <f t="shared" si="4"/>
        <v>67.439916085974204</v>
      </c>
    </row>
    <row r="51" spans="1:28" s="33" customFormat="1" ht="15.6" customHeight="1" x14ac:dyDescent="0.3">
      <c r="A51" s="42"/>
      <c r="B51" s="42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</row>
    <row r="52" spans="1:28" s="68" customFormat="1" ht="15.6" customHeight="1" x14ac:dyDescent="0.3"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</row>
    <row r="53" spans="1:28" s="31" customFormat="1" ht="15.6" customHeight="1" x14ac:dyDescent="0.3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</row>
    <row r="54" spans="1:28" s="31" customFormat="1" x14ac:dyDescent="0.3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</row>
    <row r="55" spans="1:28" s="33" customFormat="1" ht="15.6" customHeight="1" x14ac:dyDescent="0.3"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</row>
    <row r="56" spans="1:28" s="33" customFormat="1" ht="15.6" customHeight="1" x14ac:dyDescent="0.3"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</row>
    <row r="57" spans="1:28" s="33" customFormat="1" ht="15.6" customHeight="1" x14ac:dyDescent="0.3"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</row>
    <row r="58" spans="1:28" s="25" customFormat="1" ht="15.6" customHeight="1" x14ac:dyDescent="0.3">
      <c r="B58" s="38" t="s">
        <v>20</v>
      </c>
      <c r="C58" s="39">
        <v>0</v>
      </c>
      <c r="D58" s="39">
        <v>1</v>
      </c>
      <c r="E58" s="39">
        <v>2</v>
      </c>
      <c r="F58" s="39">
        <v>3</v>
      </c>
      <c r="G58" s="39">
        <v>4</v>
      </c>
      <c r="H58" s="39">
        <v>5</v>
      </c>
      <c r="I58" s="39">
        <v>6</v>
      </c>
      <c r="J58" s="39">
        <v>7</v>
      </c>
      <c r="K58" s="39">
        <v>8</v>
      </c>
      <c r="L58" s="39">
        <v>9</v>
      </c>
      <c r="M58" s="39">
        <v>10</v>
      </c>
      <c r="N58" s="39">
        <v>11</v>
      </c>
      <c r="O58" s="39">
        <v>12</v>
      </c>
      <c r="P58" s="39">
        <v>13</v>
      </c>
      <c r="Q58" s="39">
        <v>14</v>
      </c>
      <c r="R58" s="39">
        <v>15</v>
      </c>
      <c r="S58" s="39">
        <v>16</v>
      </c>
      <c r="T58" s="39">
        <v>17</v>
      </c>
      <c r="U58" s="39">
        <v>18</v>
      </c>
      <c r="V58" s="39">
        <v>19</v>
      </c>
      <c r="W58" s="39">
        <v>20</v>
      </c>
      <c r="X58" s="39">
        <v>21</v>
      </c>
      <c r="Y58" s="39">
        <v>22</v>
      </c>
      <c r="Z58" s="39">
        <v>23</v>
      </c>
      <c r="AA58" s="39">
        <v>24</v>
      </c>
      <c r="AB58" s="39">
        <v>25</v>
      </c>
    </row>
    <row r="59" spans="1:28" s="25" customFormat="1" ht="15.6" customHeight="1" x14ac:dyDescent="0.3">
      <c r="B59" s="40" t="s">
        <v>22</v>
      </c>
      <c r="C59" s="41"/>
      <c r="D59" s="39">
        <f>H19</f>
        <v>2957.27</v>
      </c>
      <c r="E59" s="39">
        <f>D59+(D59*1.03)</f>
        <v>6003.2581</v>
      </c>
      <c r="F59" s="39">
        <f>E59+($D$59*(1.03^E58))</f>
        <v>9140.6258429999998</v>
      </c>
      <c r="G59" s="39">
        <f t="shared" ref="G59:AB59" si="5">F59+($D$59*(1.03^F58))</f>
        <v>12372.114618289999</v>
      </c>
      <c r="H59" s="39">
        <f t="shared" si="5"/>
        <v>15700.548056838699</v>
      </c>
      <c r="I59" s="39">
        <f t="shared" si="5"/>
        <v>19128.83449854386</v>
      </c>
      <c r="J59" s="39">
        <f t="shared" si="5"/>
        <v>22659.969533500174</v>
      </c>
      <c r="K59" s="39">
        <f t="shared" si="5"/>
        <v>26297.03861950518</v>
      </c>
      <c r="L59" s="39">
        <f t="shared" si="5"/>
        <v>30043.219778090333</v>
      </c>
      <c r="M59" s="39">
        <f t="shared" si="5"/>
        <v>33901.786371433045</v>
      </c>
      <c r="N59" s="39">
        <f t="shared" si="5"/>
        <v>37876.10996257604</v>
      </c>
      <c r="O59" s="39">
        <f t="shared" si="5"/>
        <v>41969.663261453323</v>
      </c>
      <c r="P59" s="39">
        <f t="shared" si="5"/>
        <v>46186.023159296921</v>
      </c>
      <c r="Q59" s="39">
        <f t="shared" si="5"/>
        <v>50528.873854075828</v>
      </c>
      <c r="R59" s="39">
        <f t="shared" si="5"/>
        <v>55002.010069698103</v>
      </c>
      <c r="S59" s="39">
        <f t="shared" si="5"/>
        <v>59609.340371789047</v>
      </c>
      <c r="T59" s="39">
        <f t="shared" si="5"/>
        <v>64354.890582942717</v>
      </c>
      <c r="U59" s="39">
        <f t="shared" si="5"/>
        <v>69242.807300430999</v>
      </c>
      <c r="V59" s="39">
        <f t="shared" si="5"/>
        <v>74277.361519443934</v>
      </c>
      <c r="W59" s="39">
        <f t="shared" si="5"/>
        <v>79462.952365027246</v>
      </c>
      <c r="X59" s="39">
        <f t="shared" si="5"/>
        <v>84804.110935978068</v>
      </c>
      <c r="Y59" s="39">
        <f t="shared" si="5"/>
        <v>90305.50426405741</v>
      </c>
      <c r="Z59" s="39">
        <f t="shared" si="5"/>
        <v>95971.939391979133</v>
      </c>
      <c r="AA59" s="39">
        <f t="shared" si="5"/>
        <v>101808.36757373851</v>
      </c>
      <c r="AB59" s="39">
        <f t="shared" si="5"/>
        <v>107819.88860095065</v>
      </c>
    </row>
    <row r="60" spans="1:28" s="25" customFormat="1" ht="15.6" customHeight="1" x14ac:dyDescent="0.3">
      <c r="B60" s="40" t="s">
        <v>23</v>
      </c>
      <c r="C60" s="41"/>
      <c r="D60" s="39">
        <f>K19</f>
        <v>613.83499999999992</v>
      </c>
      <c r="E60" s="39">
        <f>D60+(D60*1.03)</f>
        <v>1246.0850499999999</v>
      </c>
      <c r="F60" s="39">
        <f>E60+($D$60*(1.03^E58))</f>
        <v>1897.3026014999998</v>
      </c>
      <c r="G60" s="39">
        <f t="shared" ref="G60:AB60" si="6">F60+($D$60*(1.03^F58))</f>
        <v>2568.0566795449995</v>
      </c>
      <c r="H60" s="39">
        <f t="shared" si="6"/>
        <v>3258.9333799313495</v>
      </c>
      <c r="I60" s="39">
        <f t="shared" si="6"/>
        <v>3970.5363813292897</v>
      </c>
      <c r="J60" s="39">
        <f t="shared" si="6"/>
        <v>4703.4874727691686</v>
      </c>
      <c r="K60" s="39">
        <f t="shared" si="6"/>
        <v>5458.427096952244</v>
      </c>
      <c r="L60" s="39">
        <f t="shared" si="6"/>
        <v>6236.0149098608108</v>
      </c>
      <c r="M60" s="39">
        <f t="shared" si="6"/>
        <v>7036.9303571566352</v>
      </c>
      <c r="N60" s="39">
        <f t="shared" si="6"/>
        <v>7861.8732678713341</v>
      </c>
      <c r="O60" s="39">
        <f t="shared" si="6"/>
        <v>8711.5644659074733</v>
      </c>
      <c r="P60" s="39">
        <f t="shared" si="6"/>
        <v>9586.7463998846979</v>
      </c>
      <c r="Q60" s="39">
        <f t="shared" si="6"/>
        <v>10488.183791881238</v>
      </c>
      <c r="R60" s="39">
        <f t="shared" si="6"/>
        <v>11416.664305637674</v>
      </c>
      <c r="S60" s="39">
        <f t="shared" si="6"/>
        <v>12372.999234806804</v>
      </c>
      <c r="T60" s="39">
        <f t="shared" si="6"/>
        <v>13358.024211851009</v>
      </c>
      <c r="U60" s="39">
        <f t="shared" si="6"/>
        <v>14372.599938206538</v>
      </c>
      <c r="V60" s="39">
        <f t="shared" si="6"/>
        <v>15417.612936352734</v>
      </c>
      <c r="W60" s="39">
        <f t="shared" si="6"/>
        <v>16493.976324443316</v>
      </c>
      <c r="X60" s="39">
        <f t="shared" si="6"/>
        <v>17602.630614176614</v>
      </c>
      <c r="Y60" s="39">
        <f t="shared" si="6"/>
        <v>18744.544532601911</v>
      </c>
      <c r="Z60" s="39">
        <f t="shared" si="6"/>
        <v>19920.715868579966</v>
      </c>
      <c r="AA60" s="39">
        <f t="shared" si="6"/>
        <v>21132.172344637365</v>
      </c>
      <c r="AB60" s="39">
        <f t="shared" si="6"/>
        <v>22379.972514976485</v>
      </c>
    </row>
    <row r="61" spans="1:28" s="33" customFormat="1" ht="15.6" customHeight="1" x14ac:dyDescent="0.3"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</row>
    <row r="62" spans="1:28" s="33" customFormat="1" ht="15.6" customHeight="1" x14ac:dyDescent="0.3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</row>
    <row r="63" spans="1:28" s="33" customFormat="1" ht="15.6" customHeight="1" x14ac:dyDescent="0.3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</row>
    <row r="64" spans="1:28" s="33" customFormat="1" ht="15.6" customHeight="1" x14ac:dyDescent="0.3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</row>
    <row r="65" spans="3:28" s="68" customFormat="1" ht="15.6" customHeight="1" x14ac:dyDescent="0.3"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</row>
    <row r="66" spans="3:28" s="68" customFormat="1" ht="15.6" customHeight="1" x14ac:dyDescent="0.3"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</row>
    <row r="67" spans="3:28" s="70" customFormat="1" ht="15.6" customHeight="1" x14ac:dyDescent="0.3"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</row>
    <row r="68" spans="3:28" s="70" customFormat="1" ht="15.6" customHeight="1" x14ac:dyDescent="0.3"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</row>
    <row r="69" spans="3:28" s="70" customFormat="1" ht="15.6" customHeight="1" x14ac:dyDescent="0.3"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</row>
    <row r="70" spans="3:28" s="70" customFormat="1" ht="15.6" customHeight="1" x14ac:dyDescent="0.3"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</row>
    <row r="71" spans="3:28" s="70" customFormat="1" ht="15.6" customHeight="1" x14ac:dyDescent="0.3"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</row>
    <row r="72" spans="3:28" s="36" customFormat="1" ht="15.6" customHeight="1" x14ac:dyDescent="0.3"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4"/>
    </row>
    <row r="73" spans="3:28" ht="15.6" customHeight="1" x14ac:dyDescent="0.3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35"/>
    </row>
    <row r="74" spans="3:28" ht="15.6" customHeight="1" x14ac:dyDescent="0.3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35"/>
    </row>
    <row r="75" spans="3:28" ht="15.6" customHeight="1" x14ac:dyDescent="0.3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35"/>
    </row>
    <row r="76" spans="3:28" ht="15.6" customHeight="1" x14ac:dyDescent="0.3"/>
    <row r="77" spans="3:28" ht="15.6" customHeight="1" x14ac:dyDescent="0.3"/>
    <row r="78" spans="3:28" ht="15.6" customHeight="1" x14ac:dyDescent="0.3"/>
    <row r="79" spans="3:28" ht="15.6" customHeight="1" x14ac:dyDescent="0.3"/>
    <row r="80" spans="3:28" ht="15.6" customHeight="1" x14ac:dyDescent="0.3"/>
    <row r="81" ht="15.6" customHeight="1" x14ac:dyDescent="0.3"/>
    <row r="82" ht="15.6" customHeight="1" x14ac:dyDescent="0.3"/>
    <row r="83" ht="15.6" customHeight="1" x14ac:dyDescent="0.3"/>
    <row r="84" ht="15.6" customHeight="1" x14ac:dyDescent="0.3"/>
    <row r="85" ht="15.6" customHeight="1" x14ac:dyDescent="0.3"/>
    <row r="86" ht="15.6" customHeight="1" x14ac:dyDescent="0.3"/>
    <row r="87" ht="15.6" customHeight="1" x14ac:dyDescent="0.3"/>
    <row r="88" ht="15.6" customHeight="1" x14ac:dyDescent="0.3"/>
    <row r="89" ht="15.6" customHeight="1" x14ac:dyDescent="0.3"/>
    <row r="90" ht="15.6" customHeight="1" x14ac:dyDescent="0.3"/>
    <row r="91" ht="15.6" customHeight="1" x14ac:dyDescent="0.3"/>
    <row r="92" ht="15.6" customHeight="1" x14ac:dyDescent="0.3"/>
    <row r="93" ht="15.6" customHeight="1" x14ac:dyDescent="0.3"/>
    <row r="94" ht="15.6" customHeight="1" x14ac:dyDescent="0.3"/>
    <row r="95" ht="15.6" customHeight="1" x14ac:dyDescent="0.3"/>
    <row r="96" ht="15.6" customHeight="1" x14ac:dyDescent="0.3"/>
    <row r="97" ht="15.6" customHeight="1" x14ac:dyDescent="0.3"/>
    <row r="98" ht="15.6" customHeight="1" x14ac:dyDescent="0.3"/>
    <row r="99" ht="15.6" customHeight="1" x14ac:dyDescent="0.3"/>
    <row r="100" ht="15.6" customHeight="1" x14ac:dyDescent="0.3"/>
    <row r="101" ht="15.6" customHeight="1" x14ac:dyDescent="0.3"/>
    <row r="102" ht="15.6" customHeight="1" x14ac:dyDescent="0.3"/>
    <row r="103" ht="15.6" customHeight="1" x14ac:dyDescent="0.3"/>
    <row r="104" ht="15.6" customHeight="1" x14ac:dyDescent="0.3"/>
    <row r="105" ht="15.6" customHeight="1" x14ac:dyDescent="0.3"/>
    <row r="106" ht="15.6" customHeight="1" x14ac:dyDescent="0.3"/>
    <row r="107" ht="15.6" customHeight="1" x14ac:dyDescent="0.3"/>
    <row r="108" ht="15.6" customHeight="1" x14ac:dyDescent="0.3"/>
    <row r="109" ht="15.6" customHeight="1" x14ac:dyDescent="0.3"/>
    <row r="110" ht="15.6" customHeight="1" x14ac:dyDescent="0.3"/>
    <row r="111" ht="15.6" customHeight="1" x14ac:dyDescent="0.3"/>
    <row r="112" ht="15.6" customHeight="1" x14ac:dyDescent="0.3"/>
    <row r="113" ht="15.6" customHeight="1" x14ac:dyDescent="0.3"/>
    <row r="114" ht="15.6" customHeight="1" x14ac:dyDescent="0.3"/>
    <row r="115" ht="15.6" customHeight="1" x14ac:dyDescent="0.3"/>
    <row r="116" ht="15.6" customHeight="1" x14ac:dyDescent="0.3"/>
    <row r="117" ht="15.6" customHeight="1" x14ac:dyDescent="0.3"/>
    <row r="118" ht="15.6" customHeight="1" x14ac:dyDescent="0.3"/>
    <row r="119" ht="15.6" customHeight="1" x14ac:dyDescent="0.3"/>
    <row r="120" ht="15.6" customHeight="1" x14ac:dyDescent="0.3"/>
    <row r="121" ht="15.6" customHeight="1" x14ac:dyDescent="0.3"/>
    <row r="122" ht="15.6" customHeight="1" x14ac:dyDescent="0.3"/>
    <row r="123" ht="15.6" customHeight="1" x14ac:dyDescent="0.3"/>
    <row r="124" ht="15.6" customHeight="1" x14ac:dyDescent="0.3"/>
    <row r="125" ht="15.6" customHeight="1" x14ac:dyDescent="0.3"/>
    <row r="126" ht="15.6" customHeight="1" x14ac:dyDescent="0.3"/>
    <row r="127" ht="15.6" customHeight="1" x14ac:dyDescent="0.3"/>
    <row r="128" ht="15.6" customHeight="1" x14ac:dyDescent="0.3"/>
    <row r="129" ht="15.6" customHeight="1" x14ac:dyDescent="0.3"/>
    <row r="130" ht="15.6" customHeight="1" x14ac:dyDescent="0.3"/>
    <row r="131" ht="15.6" customHeight="1" x14ac:dyDescent="0.3"/>
    <row r="132" ht="15.6" customHeight="1" x14ac:dyDescent="0.3"/>
    <row r="133" ht="15.6" customHeight="1" x14ac:dyDescent="0.3"/>
    <row r="134" ht="15.6" customHeight="1" x14ac:dyDescent="0.3"/>
    <row r="135" ht="15.6" customHeight="1" x14ac:dyDescent="0.3"/>
    <row r="136" ht="15.6" customHeight="1" x14ac:dyDescent="0.3"/>
    <row r="137" ht="15.6" customHeight="1" x14ac:dyDescent="0.3"/>
    <row r="138" ht="15.6" customHeight="1" x14ac:dyDescent="0.3"/>
    <row r="139" ht="15.6" customHeight="1" x14ac:dyDescent="0.3"/>
    <row r="140" ht="15.6" customHeight="1" x14ac:dyDescent="0.3"/>
    <row r="141" ht="15.6" customHeight="1" x14ac:dyDescent="0.3"/>
    <row r="142" ht="15.6" customHeight="1" x14ac:dyDescent="0.3"/>
    <row r="143" ht="15.6" customHeight="1" x14ac:dyDescent="0.3"/>
    <row r="144" ht="15.6" customHeight="1" x14ac:dyDescent="0.3"/>
    <row r="145" ht="15.6" customHeight="1" x14ac:dyDescent="0.3"/>
    <row r="146" ht="15.6" customHeight="1" x14ac:dyDescent="0.3"/>
    <row r="147" ht="15.6" customHeight="1" x14ac:dyDescent="0.3"/>
    <row r="148" ht="15.6" customHeight="1" x14ac:dyDescent="0.3"/>
    <row r="149" ht="15.6" customHeight="1" x14ac:dyDescent="0.3"/>
    <row r="150" ht="15.6" customHeight="1" x14ac:dyDescent="0.3"/>
    <row r="151" ht="15.6" customHeight="1" x14ac:dyDescent="0.3"/>
    <row r="152" ht="15.6" customHeight="1" x14ac:dyDescent="0.3"/>
    <row r="153" ht="15.6" customHeight="1" x14ac:dyDescent="0.3"/>
    <row r="154" ht="15.6" customHeight="1" x14ac:dyDescent="0.3"/>
    <row r="155" ht="15.6" customHeight="1" x14ac:dyDescent="0.3"/>
    <row r="156" ht="15.6" customHeight="1" x14ac:dyDescent="0.3"/>
    <row r="157" ht="15.6" customHeight="1" x14ac:dyDescent="0.3"/>
    <row r="158" ht="15.6" customHeight="1" x14ac:dyDescent="0.3"/>
    <row r="159" ht="15.6" customHeight="1" x14ac:dyDescent="0.3"/>
    <row r="160" ht="15.6" customHeight="1" x14ac:dyDescent="0.3"/>
    <row r="161" ht="15.6" customHeight="1" x14ac:dyDescent="0.3"/>
    <row r="162" ht="15.6" customHeight="1" x14ac:dyDescent="0.3"/>
    <row r="163" ht="15.6" customHeight="1" x14ac:dyDescent="0.3"/>
    <row r="164" ht="15.6" customHeight="1" x14ac:dyDescent="0.3"/>
    <row r="165" ht="15.6" customHeight="1" x14ac:dyDescent="0.3"/>
    <row r="166" ht="15.6" customHeight="1" x14ac:dyDescent="0.3"/>
    <row r="167" ht="15.6" customHeight="1" x14ac:dyDescent="0.3"/>
    <row r="168" ht="15.6" customHeight="1" x14ac:dyDescent="0.3"/>
    <row r="169" ht="15.6" customHeight="1" x14ac:dyDescent="0.3"/>
    <row r="170" ht="15.6" customHeight="1" x14ac:dyDescent="0.3"/>
    <row r="171" ht="15.6" customHeight="1" x14ac:dyDescent="0.3"/>
    <row r="172" ht="15.6" customHeight="1" x14ac:dyDescent="0.3"/>
    <row r="173" ht="15.6" customHeight="1" x14ac:dyDescent="0.3"/>
    <row r="174" ht="15.6" customHeight="1" x14ac:dyDescent="0.3"/>
    <row r="175" ht="15.6" customHeight="1" x14ac:dyDescent="0.3"/>
    <row r="176" ht="15.6" customHeight="1" x14ac:dyDescent="0.3"/>
    <row r="177" ht="15.6" customHeight="1" x14ac:dyDescent="0.3"/>
    <row r="178" ht="15.6" customHeight="1" x14ac:dyDescent="0.3"/>
    <row r="179" ht="15.6" customHeight="1" x14ac:dyDescent="0.3"/>
    <row r="180" ht="15.6" customHeight="1" x14ac:dyDescent="0.3"/>
    <row r="181" ht="15.6" customHeight="1" x14ac:dyDescent="0.3"/>
    <row r="182" ht="15.6" customHeight="1" x14ac:dyDescent="0.3"/>
    <row r="183" ht="15.6" customHeight="1" x14ac:dyDescent="0.3"/>
    <row r="184" ht="15.6" customHeight="1" x14ac:dyDescent="0.3"/>
    <row r="185" ht="15.6" customHeight="1" x14ac:dyDescent="0.3"/>
    <row r="186" ht="15.6" customHeight="1" x14ac:dyDescent="0.3"/>
    <row r="187" ht="15.6" customHeight="1" x14ac:dyDescent="0.3"/>
    <row r="188" ht="15.6" customHeight="1" x14ac:dyDescent="0.3"/>
    <row r="189" ht="15.6" customHeight="1" x14ac:dyDescent="0.3"/>
  </sheetData>
  <sheetProtection algorithmName="SHA-512" hashValue="+vufnjdU+UuwhrDKicGj9jYmT8JR6dsnZvMK2vuePkYnxVtU62qEkVjBZB9TX8DOwURLiYAeoRZ6SCFbM6stWg==" saltValue="vkc1LlE2jjJtgEGPx3aprg==" spinCount="100000" sheet="1" objects="1" scenarios="1"/>
  <mergeCells count="41">
    <mergeCell ref="H15:J15"/>
    <mergeCell ref="E1:X1"/>
    <mergeCell ref="A49:B49"/>
    <mergeCell ref="A48:B48"/>
    <mergeCell ref="B8:G9"/>
    <mergeCell ref="K21:M22"/>
    <mergeCell ref="S6:T6"/>
    <mergeCell ref="C6:D6"/>
    <mergeCell ref="K4:L4"/>
    <mergeCell ref="J6:L6"/>
    <mergeCell ref="K8:M9"/>
    <mergeCell ref="K10:M10"/>
    <mergeCell ref="K11:M11"/>
    <mergeCell ref="K13:M13"/>
    <mergeCell ref="K14:M14"/>
    <mergeCell ref="K15:M15"/>
    <mergeCell ref="H8:J9"/>
    <mergeCell ref="H10:J10"/>
    <mergeCell ref="H11:J11"/>
    <mergeCell ref="H13:J13"/>
    <mergeCell ref="H14:J14"/>
    <mergeCell ref="A50:B50"/>
    <mergeCell ref="A46:B46"/>
    <mergeCell ref="A47:B47"/>
    <mergeCell ref="A45:B45"/>
    <mergeCell ref="H16:J16"/>
    <mergeCell ref="H17:J17"/>
    <mergeCell ref="H18:J18"/>
    <mergeCell ref="H19:J20"/>
    <mergeCell ref="H21:J22"/>
    <mergeCell ref="B19:G20"/>
    <mergeCell ref="B21:G22"/>
    <mergeCell ref="B27:P27"/>
    <mergeCell ref="B28:P28"/>
    <mergeCell ref="B30:P30"/>
    <mergeCell ref="B31:Q31"/>
    <mergeCell ref="K3:L3"/>
    <mergeCell ref="K16:M16"/>
    <mergeCell ref="K17:M17"/>
    <mergeCell ref="K18:M18"/>
    <mergeCell ref="K19:M20"/>
  </mergeCells>
  <printOptions horizontalCentered="1"/>
  <pageMargins left="0.23622047244094491" right="0.23622047244094491" top="0.23622047244094491" bottom="0.23622047244094491" header="0" footer="0"/>
  <pageSetup paperSize="9" scale="93" fitToHeight="0" orientation="landscape" r:id="rId1"/>
  <rowBreaks count="1" manualBreakCount="1">
    <brk id="31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Strona</vt:lpstr>
      <vt:lpstr>Strona!Obszar_wydruku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Shaker</dc:creator>
  <cp:lastModifiedBy>Shaker</cp:lastModifiedBy>
  <cp:lastPrinted>2016-12-29T15:19:05Z</cp:lastPrinted>
  <dcterms:created xsi:type="dcterms:W3CDTF">2016-12-25T22:04:12Z</dcterms:created>
  <dcterms:modified xsi:type="dcterms:W3CDTF">2016-12-29T15:46:40Z</dcterms:modified>
</cp:coreProperties>
</file>